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C:\Users\nipund\Downloads\1.Publish Ac's-Format-English\"/>
    </mc:Choice>
  </mc:AlternateContent>
  <xr:revisionPtr revIDLastSave="0" documentId="13_ncr:1_{9DBDA93A-4A32-417D-95FE-C4FE51F17E1E}" xr6:coauthVersionLast="36" xr6:coauthVersionMax="36" xr10:uidLastSave="{00000000-0000-0000-0000-000000000000}"/>
  <bookViews>
    <workbookView xWindow="0" yWindow="0" windowWidth="23040" windowHeight="8940" tabRatio="599" firstSheet="1" activeTab="1" xr2:uid="{00000000-000D-0000-FFFF-FFFF00000000}"/>
  </bookViews>
  <sheets>
    <sheet name="TB" sheetId="36" state="hidden" r:id="rId1"/>
    <sheet name="English" sheetId="46" r:id="rId2"/>
    <sheet name="2 Mn" sheetId="40" state="hidden" r:id="rId3"/>
    <sheet name="19" sheetId="30" state="hidden" r:id="rId4"/>
    <sheet name="20" sheetId="35" state="hidden" r:id="rId5"/>
    <sheet name="25" sheetId="37" state="hidden" r:id="rId6"/>
    <sheet name="Del1" sheetId="28" state="hidden" r:id="rId7"/>
    <sheet name="RATIOS" sheetId="38" state="hidden" r:id="rId8"/>
    <sheet name="Adjusments" sheetId="45" state="hidden" r:id="rId9"/>
  </sheets>
  <externalReferences>
    <externalReference r:id="rId10"/>
    <externalReference r:id="rId11"/>
  </externalReferences>
  <definedNames>
    <definedName name="\V" localSheetId="0">[1]Hyperion!#REF!</definedName>
    <definedName name="\V">[2]Hyperion!#REF!</definedName>
    <definedName name="_xlnm._FilterDatabase" localSheetId="0" hidden="1">TB!$A$2:$L$915</definedName>
    <definedName name="AFFIL">#REF!</definedName>
    <definedName name="FORM5">#REF!</definedName>
    <definedName name="HD">#REF!</definedName>
    <definedName name="IC">#REF!</definedName>
    <definedName name="MFGCOS">#REF!</definedName>
    <definedName name="PPE">#REF!</definedName>
    <definedName name="_xlnm.Print_Area" localSheetId="3">'19'!$A$1:$M$82</definedName>
    <definedName name="_xlnm.Print_Area" localSheetId="2">'2 Mn'!$A$1:$V$42</definedName>
    <definedName name="_xlnm.Print_Area" localSheetId="4">'20'!$A$1:$I$51</definedName>
    <definedName name="_xlnm.Print_Area" localSheetId="5">'25'!$A$1:$N$61</definedName>
    <definedName name="_xlnm.Print_Area" localSheetId="6">'Del1'!$A$1:$D$37</definedName>
    <definedName name="_xlnm.Print_Area" localSheetId="1">English!$A$1:$F$208</definedName>
    <definedName name="_xlnm.Print_Area" localSheetId="0">TB!$A$1:$J$911</definedName>
    <definedName name="_xlnm.Print_Titles" localSheetId="0">TB!$1:$2</definedName>
    <definedName name="SALES">#REF!</definedName>
  </definedNames>
  <calcPr calcId="191029"/>
</workbook>
</file>

<file path=xl/calcChain.xml><?xml version="1.0" encoding="utf-8"?>
<calcChain xmlns="http://schemas.openxmlformats.org/spreadsheetml/2006/main">
  <c r="B49" i="45" l="1"/>
  <c r="B48" i="45"/>
  <c r="B47" i="45"/>
  <c r="B53" i="45" s="1"/>
  <c r="B45" i="45"/>
  <c r="E964" i="36"/>
  <c r="D964" i="36"/>
  <c r="E963" i="36"/>
  <c r="D963" i="36"/>
  <c r="E962" i="36"/>
  <c r="D962" i="36"/>
  <c r="E961" i="36"/>
  <c r="D961" i="36"/>
  <c r="E960" i="36"/>
  <c r="D960" i="36"/>
  <c r="E959" i="36"/>
  <c r="D959" i="36"/>
  <c r="E958" i="36"/>
  <c r="D958" i="36"/>
  <c r="E957" i="36"/>
  <c r="D957" i="36"/>
  <c r="E956" i="36"/>
  <c r="D956" i="36"/>
  <c r="E955" i="36"/>
  <c r="D955" i="36"/>
  <c r="E954" i="36"/>
  <c r="D954" i="36"/>
  <c r="E953" i="36"/>
  <c r="D953" i="36"/>
  <c r="E952" i="36"/>
  <c r="D952" i="36"/>
  <c r="E951" i="36"/>
  <c r="D951" i="36"/>
  <c r="E950" i="36"/>
  <c r="D950" i="36"/>
  <c r="E949" i="36"/>
  <c r="D949" i="36"/>
  <c r="E948" i="36"/>
  <c r="D948" i="36"/>
  <c r="E947" i="36"/>
  <c r="D947" i="36"/>
  <c r="E946" i="36"/>
  <c r="D946" i="36"/>
  <c r="E945" i="36"/>
  <c r="D945" i="36"/>
  <c r="E944" i="36"/>
  <c r="D944" i="36"/>
  <c r="E943" i="36"/>
  <c r="D943" i="36"/>
  <c r="E942" i="36"/>
  <c r="D942" i="36"/>
  <c r="E941" i="36"/>
  <c r="D941" i="36"/>
  <c r="E940" i="36"/>
  <c r="D940" i="36"/>
  <c r="E939" i="36"/>
  <c r="D939" i="36"/>
  <c r="E938" i="36"/>
  <c r="D938" i="36"/>
  <c r="E937" i="36"/>
  <c r="D937" i="36"/>
  <c r="E936" i="36"/>
  <c r="D936" i="36"/>
  <c r="E935" i="36"/>
  <c r="D935" i="36"/>
  <c r="E934" i="36"/>
  <c r="D934" i="36"/>
  <c r="E933" i="36"/>
  <c r="D933" i="36"/>
  <c r="E932" i="36"/>
  <c r="D932" i="36"/>
  <c r="E931" i="36"/>
  <c r="D931" i="36"/>
  <c r="E930" i="36"/>
  <c r="D930" i="36"/>
  <c r="E929" i="36"/>
  <c r="D929" i="36"/>
  <c r="E928" i="36"/>
  <c r="D928" i="36"/>
  <c r="E927" i="36"/>
  <c r="D927" i="36"/>
  <c r="E926" i="36"/>
  <c r="D926" i="36"/>
  <c r="E925" i="36"/>
  <c r="D925" i="36"/>
  <c r="E924" i="36"/>
  <c r="D924" i="36"/>
  <c r="E923" i="36"/>
  <c r="D923" i="36"/>
  <c r="E922" i="36"/>
  <c r="D922" i="36"/>
  <c r="E921" i="36"/>
  <c r="D921" i="36"/>
  <c r="E920" i="36"/>
  <c r="D920" i="36"/>
  <c r="E919" i="36"/>
  <c r="D919" i="36"/>
  <c r="E918" i="36"/>
  <c r="D918" i="36"/>
  <c r="E917" i="36"/>
  <c r="D917" i="36"/>
  <c r="E916" i="36"/>
  <c r="D916" i="36"/>
  <c r="E915" i="36"/>
  <c r="D915" i="36"/>
  <c r="E914" i="36"/>
  <c r="D914" i="36"/>
  <c r="E913" i="36"/>
  <c r="D913" i="36"/>
  <c r="E912" i="36"/>
  <c r="D912" i="36"/>
  <c r="E911" i="36"/>
  <c r="D911" i="36"/>
  <c r="E910" i="36"/>
  <c r="D910" i="36"/>
  <c r="E909" i="36"/>
  <c r="D909" i="36"/>
  <c r="E908" i="36"/>
  <c r="D908" i="36"/>
  <c r="E907" i="36"/>
  <c r="D907" i="36"/>
  <c r="E906" i="36"/>
  <c r="D906" i="36"/>
  <c r="E905" i="36"/>
  <c r="D905" i="36"/>
  <c r="E904" i="36"/>
  <c r="D904" i="36"/>
  <c r="E903" i="36"/>
  <c r="D903" i="36"/>
  <c r="E902" i="36"/>
  <c r="D902" i="36"/>
  <c r="E901" i="36"/>
  <c r="D901" i="36"/>
  <c r="E900" i="36"/>
  <c r="D900" i="36"/>
  <c r="E899" i="36"/>
  <c r="D899" i="36"/>
  <c r="E898" i="36"/>
  <c r="D898" i="36"/>
  <c r="E897" i="36"/>
  <c r="D897" i="36"/>
  <c r="E896" i="36"/>
  <c r="D896" i="36"/>
  <c r="E895" i="36"/>
  <c r="D895" i="36"/>
  <c r="E894" i="36"/>
  <c r="D894" i="36"/>
  <c r="E893" i="36"/>
  <c r="D893" i="36"/>
  <c r="E892" i="36"/>
  <c r="D892" i="36"/>
  <c r="E891" i="36"/>
  <c r="D891" i="36"/>
  <c r="E890" i="36"/>
  <c r="D890" i="36"/>
  <c r="E889" i="36"/>
  <c r="D889" i="36"/>
  <c r="E888" i="36"/>
  <c r="D888" i="36"/>
  <c r="E887" i="36"/>
  <c r="D887" i="36"/>
  <c r="E886" i="36"/>
  <c r="D886" i="36"/>
  <c r="E885" i="36"/>
  <c r="D885" i="36"/>
  <c r="E884" i="36"/>
  <c r="D884" i="36"/>
  <c r="E883" i="36"/>
  <c r="D883" i="36"/>
  <c r="E882" i="36"/>
  <c r="D882" i="36"/>
  <c r="E881" i="36"/>
  <c r="D881" i="36"/>
  <c r="E880" i="36"/>
  <c r="D880" i="36"/>
  <c r="E879" i="36"/>
  <c r="D879" i="36"/>
  <c r="E878" i="36"/>
  <c r="D878" i="36"/>
  <c r="E877" i="36"/>
  <c r="D877" i="36"/>
  <c r="E876" i="36"/>
  <c r="D876" i="36"/>
  <c r="E875" i="36"/>
  <c r="D875" i="36"/>
  <c r="E874" i="36"/>
  <c r="D874" i="36"/>
  <c r="E873" i="36"/>
  <c r="D873" i="36"/>
  <c r="E872" i="36"/>
  <c r="D872" i="36"/>
  <c r="E871" i="36"/>
  <c r="D871" i="36"/>
  <c r="E870" i="36"/>
  <c r="D870" i="36"/>
  <c r="E869" i="36"/>
  <c r="D869" i="36"/>
  <c r="E868" i="36"/>
  <c r="D868" i="36"/>
  <c r="E867" i="36"/>
  <c r="D867" i="36"/>
  <c r="E866" i="36"/>
  <c r="D866" i="36"/>
  <c r="E865" i="36"/>
  <c r="D865" i="36"/>
  <c r="E864" i="36"/>
  <c r="D864" i="36"/>
  <c r="E863" i="36"/>
  <c r="D863" i="36"/>
  <c r="E862" i="36"/>
  <c r="D862" i="36"/>
  <c r="E861" i="36"/>
  <c r="D861" i="36"/>
  <c r="E860" i="36"/>
  <c r="D860" i="36"/>
  <c r="E859" i="36"/>
  <c r="D859" i="36"/>
  <c r="E858" i="36"/>
  <c r="D858" i="36"/>
  <c r="E857" i="36"/>
  <c r="D857" i="36"/>
  <c r="E856" i="36"/>
  <c r="D856" i="36"/>
  <c r="E855" i="36"/>
  <c r="D855" i="36"/>
  <c r="E854" i="36"/>
  <c r="D854" i="36"/>
  <c r="E853" i="36"/>
  <c r="D853" i="36"/>
  <c r="E852" i="36"/>
  <c r="D852" i="36"/>
  <c r="E851" i="36"/>
  <c r="D851" i="36"/>
  <c r="E850" i="36"/>
  <c r="D850" i="36"/>
  <c r="E849" i="36"/>
  <c r="D849" i="36"/>
  <c r="E848" i="36"/>
  <c r="D848" i="36"/>
  <c r="E847" i="36"/>
  <c r="D847" i="36"/>
  <c r="E846" i="36"/>
  <c r="D846" i="36"/>
  <c r="E845" i="36"/>
  <c r="D845" i="36"/>
  <c r="E844" i="36"/>
  <c r="D844" i="36"/>
  <c r="E843" i="36"/>
  <c r="D843" i="36"/>
  <c r="E842" i="36"/>
  <c r="D842" i="36"/>
  <c r="E841" i="36"/>
  <c r="D841" i="36"/>
  <c r="E840" i="36"/>
  <c r="D840" i="36"/>
  <c r="E839" i="36"/>
  <c r="D839" i="36"/>
  <c r="E838" i="36"/>
  <c r="D838" i="36"/>
  <c r="E837" i="36"/>
  <c r="D837" i="36"/>
  <c r="E836" i="36"/>
  <c r="D836" i="36"/>
  <c r="E835" i="36"/>
  <c r="D835" i="36"/>
  <c r="E834" i="36"/>
  <c r="D834" i="36"/>
  <c r="E833" i="36"/>
  <c r="D833" i="36"/>
  <c r="E832" i="36"/>
  <c r="D832" i="36"/>
  <c r="E831" i="36"/>
  <c r="D831" i="36"/>
  <c r="E830" i="36"/>
  <c r="D830" i="36"/>
  <c r="E829" i="36"/>
  <c r="D829" i="36"/>
  <c r="E828" i="36"/>
  <c r="D828" i="36"/>
  <c r="E827" i="36"/>
  <c r="D827" i="36"/>
  <c r="E826" i="36"/>
  <c r="D826" i="36"/>
  <c r="E825" i="36"/>
  <c r="D825" i="36"/>
  <c r="E824" i="36"/>
  <c r="D824" i="36"/>
  <c r="E823" i="36"/>
  <c r="D823" i="36"/>
  <c r="E822" i="36"/>
  <c r="D822" i="36"/>
  <c r="E821" i="36"/>
  <c r="D821" i="36"/>
  <c r="E820" i="36"/>
  <c r="D820" i="36"/>
  <c r="E819" i="36"/>
  <c r="D819" i="36"/>
  <c r="E818" i="36"/>
  <c r="D818" i="36"/>
  <c r="E817" i="36"/>
  <c r="D817" i="36"/>
  <c r="E816" i="36"/>
  <c r="D816" i="36"/>
  <c r="E815" i="36"/>
  <c r="D815" i="36"/>
  <c r="E814" i="36"/>
  <c r="D814" i="36"/>
  <c r="E813" i="36"/>
  <c r="D813" i="36"/>
  <c r="E812" i="36"/>
  <c r="D812" i="36"/>
  <c r="E811" i="36"/>
  <c r="D811" i="36"/>
  <c r="E810" i="36"/>
  <c r="D810" i="36"/>
  <c r="E809" i="36"/>
  <c r="D809" i="36"/>
  <c r="E808" i="36"/>
  <c r="D808" i="36"/>
  <c r="E807" i="36"/>
  <c r="D807" i="36"/>
  <c r="E806" i="36"/>
  <c r="D806" i="36"/>
  <c r="E805" i="36"/>
  <c r="D805" i="36"/>
  <c r="E804" i="36"/>
  <c r="D804" i="36"/>
  <c r="E803" i="36"/>
  <c r="D803" i="36"/>
  <c r="E802" i="36"/>
  <c r="D802" i="36"/>
  <c r="E801" i="36"/>
  <c r="D801" i="36"/>
  <c r="E800" i="36"/>
  <c r="D800" i="36"/>
  <c r="E799" i="36"/>
  <c r="D799" i="36"/>
  <c r="E798" i="36"/>
  <c r="D798" i="36"/>
  <c r="E797" i="36"/>
  <c r="D797" i="36"/>
  <c r="E796" i="36"/>
  <c r="D796" i="36"/>
  <c r="E795" i="36"/>
  <c r="D795" i="36"/>
  <c r="E794" i="36"/>
  <c r="D794" i="36"/>
  <c r="E793" i="36"/>
  <c r="D793" i="36"/>
  <c r="E792" i="36"/>
  <c r="D792" i="36"/>
  <c r="E791" i="36"/>
  <c r="D791" i="36"/>
  <c r="E790" i="36"/>
  <c r="D790" i="36"/>
  <c r="E789" i="36"/>
  <c r="D789" i="36"/>
  <c r="E788" i="36"/>
  <c r="D788" i="36"/>
  <c r="E787" i="36"/>
  <c r="D787" i="36"/>
  <c r="E786" i="36"/>
  <c r="D786" i="36"/>
  <c r="E785" i="36"/>
  <c r="D785" i="36"/>
  <c r="E784" i="36"/>
  <c r="D784" i="36"/>
  <c r="E783" i="36"/>
  <c r="D783" i="36"/>
  <c r="E782" i="36"/>
  <c r="D782" i="36"/>
  <c r="E781" i="36"/>
  <c r="D781" i="36"/>
  <c r="E780" i="36"/>
  <c r="D780" i="36"/>
  <c r="E779" i="36"/>
  <c r="D779" i="36"/>
  <c r="E778" i="36"/>
  <c r="D778" i="36"/>
  <c r="E777" i="36"/>
  <c r="D777" i="36"/>
  <c r="E776" i="36"/>
  <c r="D776" i="36"/>
  <c r="E775" i="36"/>
  <c r="D775" i="36"/>
  <c r="E774" i="36"/>
  <c r="D774" i="36"/>
  <c r="E773" i="36"/>
  <c r="D773" i="36"/>
  <c r="E772" i="36"/>
  <c r="D772" i="36"/>
  <c r="E771" i="36"/>
  <c r="D771" i="36"/>
  <c r="E770" i="36"/>
  <c r="D770" i="36"/>
  <c r="E769" i="36"/>
  <c r="D769" i="36"/>
  <c r="E768" i="36"/>
  <c r="D768" i="36"/>
  <c r="E767" i="36"/>
  <c r="D767" i="36"/>
  <c r="E766" i="36"/>
  <c r="D766" i="36"/>
  <c r="E765" i="36"/>
  <c r="D765" i="36"/>
  <c r="E764" i="36"/>
  <c r="D764" i="36"/>
  <c r="E763" i="36"/>
  <c r="D763" i="36"/>
  <c r="E762" i="36"/>
  <c r="D762" i="36"/>
  <c r="E761" i="36"/>
  <c r="D761" i="36"/>
  <c r="E760" i="36"/>
  <c r="D760" i="36"/>
  <c r="E759" i="36"/>
  <c r="D759" i="36"/>
  <c r="E758" i="36"/>
  <c r="D758" i="36"/>
  <c r="E757" i="36"/>
  <c r="D757" i="36"/>
  <c r="E756" i="36"/>
  <c r="D756" i="36"/>
  <c r="E755" i="36"/>
  <c r="D755" i="36"/>
  <c r="E754" i="36"/>
  <c r="D754" i="36"/>
  <c r="E753" i="36"/>
  <c r="D753" i="36"/>
  <c r="E752" i="36"/>
  <c r="D752" i="36"/>
  <c r="E751" i="36"/>
  <c r="D751" i="36"/>
  <c r="E750" i="36"/>
  <c r="D750" i="36"/>
  <c r="E749" i="36"/>
  <c r="D749" i="36"/>
  <c r="E748" i="36"/>
  <c r="D748" i="36"/>
  <c r="E747" i="36"/>
  <c r="D747" i="36"/>
  <c r="E746" i="36"/>
  <c r="D746" i="36"/>
  <c r="E745" i="36"/>
  <c r="D745" i="36"/>
  <c r="E744" i="36"/>
  <c r="D744" i="36"/>
  <c r="E743" i="36"/>
  <c r="D743" i="36"/>
  <c r="E742" i="36"/>
  <c r="D742" i="36"/>
  <c r="E741" i="36"/>
  <c r="D741" i="36"/>
  <c r="E740" i="36"/>
  <c r="D740" i="36"/>
  <c r="E739" i="36"/>
  <c r="D739" i="36"/>
  <c r="E738" i="36"/>
  <c r="D738" i="36"/>
  <c r="E737" i="36"/>
  <c r="D737" i="36"/>
  <c r="E736" i="36"/>
  <c r="D736" i="36"/>
  <c r="E735" i="36"/>
  <c r="D735" i="36"/>
  <c r="E734" i="36"/>
  <c r="D734" i="36"/>
  <c r="E733" i="36"/>
  <c r="D733" i="36"/>
  <c r="E732" i="36"/>
  <c r="D732" i="36"/>
  <c r="E731" i="36"/>
  <c r="D731" i="36"/>
  <c r="E730" i="36"/>
  <c r="D730" i="36"/>
  <c r="E729" i="36"/>
  <c r="D729" i="36"/>
  <c r="E728" i="36"/>
  <c r="D728" i="36"/>
  <c r="E727" i="36"/>
  <c r="D727" i="36"/>
  <c r="E726" i="36"/>
  <c r="D726" i="36"/>
  <c r="E725" i="36"/>
  <c r="D725" i="36"/>
  <c r="E724" i="36"/>
  <c r="D724" i="36"/>
  <c r="E723" i="36"/>
  <c r="D723" i="36"/>
  <c r="E722" i="36"/>
  <c r="D722" i="36"/>
  <c r="E721" i="36"/>
  <c r="D721" i="36"/>
  <c r="E720" i="36"/>
  <c r="D720" i="36"/>
  <c r="E719" i="36"/>
  <c r="D719" i="36"/>
  <c r="E718" i="36"/>
  <c r="D718" i="36"/>
  <c r="E717" i="36"/>
  <c r="D717" i="36"/>
  <c r="E716" i="36"/>
  <c r="D716" i="36"/>
  <c r="E715" i="36"/>
  <c r="D715" i="36"/>
  <c r="E714" i="36"/>
  <c r="D714" i="36"/>
  <c r="E713" i="36"/>
  <c r="D713" i="36"/>
  <c r="E712" i="36"/>
  <c r="D712" i="36"/>
  <c r="E711" i="36"/>
  <c r="D711" i="36"/>
  <c r="E710" i="36"/>
  <c r="D710" i="36"/>
  <c r="E709" i="36"/>
  <c r="D709" i="36"/>
  <c r="E708" i="36"/>
  <c r="D708" i="36"/>
  <c r="E707" i="36"/>
  <c r="D707" i="36"/>
  <c r="E706" i="36"/>
  <c r="D706" i="36"/>
  <c r="E705" i="36"/>
  <c r="D705" i="36"/>
  <c r="E704" i="36"/>
  <c r="D704" i="36"/>
  <c r="E703" i="36"/>
  <c r="D703" i="36"/>
  <c r="E702" i="36"/>
  <c r="D702" i="36"/>
  <c r="E701" i="36"/>
  <c r="D701" i="36"/>
  <c r="E700" i="36"/>
  <c r="D700" i="36"/>
  <c r="E699" i="36"/>
  <c r="D699" i="36"/>
  <c r="E698" i="36"/>
  <c r="D698" i="36"/>
  <c r="E697" i="36"/>
  <c r="D697" i="36"/>
  <c r="E696" i="36"/>
  <c r="D696" i="36"/>
  <c r="E695" i="36"/>
  <c r="D695" i="36"/>
  <c r="E694" i="36"/>
  <c r="D694" i="36"/>
  <c r="E693" i="36"/>
  <c r="D693" i="36"/>
  <c r="E692" i="36"/>
  <c r="D692" i="36"/>
  <c r="E691" i="36"/>
  <c r="D691" i="36"/>
  <c r="E690" i="36"/>
  <c r="D690" i="36"/>
  <c r="E689" i="36"/>
  <c r="D689" i="36"/>
  <c r="E688" i="36"/>
  <c r="D688" i="36"/>
  <c r="E687" i="36"/>
  <c r="D687" i="36"/>
  <c r="E686" i="36"/>
  <c r="D686" i="36"/>
  <c r="E685" i="36"/>
  <c r="D685" i="36"/>
  <c r="E684" i="36"/>
  <c r="D684" i="36"/>
  <c r="E683" i="36"/>
  <c r="D683" i="36"/>
  <c r="E682" i="36"/>
  <c r="D682" i="36"/>
  <c r="E681" i="36"/>
  <c r="D681" i="36"/>
  <c r="E680" i="36"/>
  <c r="D680" i="36"/>
  <c r="E679" i="36"/>
  <c r="D679" i="36"/>
  <c r="E678" i="36"/>
  <c r="D678" i="36"/>
  <c r="E677" i="36"/>
  <c r="D677" i="36"/>
  <c r="E676" i="36"/>
  <c r="D676" i="36"/>
  <c r="E675" i="36"/>
  <c r="D675" i="36"/>
  <c r="E674" i="36"/>
  <c r="D674" i="36"/>
  <c r="E673" i="36"/>
  <c r="D673" i="36"/>
  <c r="E672" i="36"/>
  <c r="D672" i="36"/>
  <c r="E671" i="36"/>
  <c r="D671" i="36"/>
  <c r="E670" i="36"/>
  <c r="D670" i="36"/>
  <c r="E669" i="36"/>
  <c r="D669" i="36"/>
  <c r="E668" i="36"/>
  <c r="D668" i="36"/>
  <c r="E667" i="36"/>
  <c r="D667" i="36"/>
  <c r="E666" i="36"/>
  <c r="D666" i="36"/>
  <c r="E665" i="36"/>
  <c r="D665" i="36"/>
  <c r="E664" i="36"/>
  <c r="D664" i="36"/>
  <c r="E663" i="36"/>
  <c r="D663" i="36"/>
  <c r="E662" i="36"/>
  <c r="D662" i="36"/>
  <c r="E661" i="36"/>
  <c r="D661" i="36"/>
  <c r="E660" i="36"/>
  <c r="D660" i="36"/>
  <c r="E659" i="36"/>
  <c r="D659" i="36"/>
  <c r="E658" i="36"/>
  <c r="D658" i="36"/>
  <c r="E657" i="36"/>
  <c r="D657" i="36"/>
  <c r="E656" i="36"/>
  <c r="D656" i="36"/>
  <c r="E655" i="36"/>
  <c r="D655" i="36"/>
  <c r="E654" i="36"/>
  <c r="D654" i="36"/>
  <c r="E653" i="36"/>
  <c r="D653" i="36"/>
  <c r="E652" i="36"/>
  <c r="D652" i="36"/>
  <c r="E651" i="36"/>
  <c r="D651" i="36"/>
  <c r="E650" i="36"/>
  <c r="D650" i="36"/>
  <c r="E649" i="36"/>
  <c r="D649" i="36"/>
  <c r="E648" i="36"/>
  <c r="D648" i="36"/>
  <c r="E647" i="36"/>
  <c r="D647" i="36"/>
  <c r="E646" i="36"/>
  <c r="D646" i="36"/>
  <c r="E645" i="36"/>
  <c r="D645" i="36"/>
  <c r="E644" i="36"/>
  <c r="D644" i="36"/>
  <c r="E643" i="36"/>
  <c r="D643" i="36"/>
  <c r="E642" i="36"/>
  <c r="D642" i="36"/>
  <c r="E641" i="36"/>
  <c r="D641" i="36"/>
  <c r="E640" i="36"/>
  <c r="D640" i="36"/>
  <c r="E639" i="36"/>
  <c r="D639" i="36"/>
  <c r="E638" i="36"/>
  <c r="D638" i="36"/>
  <c r="E637" i="36"/>
  <c r="D637" i="36"/>
  <c r="E636" i="36"/>
  <c r="D636" i="36"/>
  <c r="E635" i="36"/>
  <c r="D635" i="36"/>
  <c r="E634" i="36"/>
  <c r="D634" i="36"/>
  <c r="E633" i="36"/>
  <c r="D633" i="36"/>
  <c r="E632" i="36"/>
  <c r="D632" i="36"/>
  <c r="E631" i="36"/>
  <c r="D631" i="36"/>
  <c r="E630" i="36"/>
  <c r="D630" i="36"/>
  <c r="E629" i="36"/>
  <c r="D629" i="36"/>
  <c r="E628" i="36"/>
  <c r="D628" i="36"/>
  <c r="E627" i="36"/>
  <c r="D627" i="36"/>
  <c r="E626" i="36"/>
  <c r="D626" i="36"/>
  <c r="E625" i="36"/>
  <c r="D625" i="36"/>
  <c r="E624" i="36"/>
  <c r="D624" i="36"/>
  <c r="E623" i="36"/>
  <c r="D623" i="36"/>
  <c r="E622" i="36"/>
  <c r="D622" i="36"/>
  <c r="E621" i="36"/>
  <c r="D621" i="36"/>
  <c r="E620" i="36"/>
  <c r="D620" i="36"/>
  <c r="E619" i="36"/>
  <c r="D619" i="36"/>
  <c r="E618" i="36"/>
  <c r="D618" i="36"/>
  <c r="E617" i="36"/>
  <c r="D617" i="36"/>
  <c r="E616" i="36"/>
  <c r="D616" i="36"/>
  <c r="E615" i="36"/>
  <c r="D615" i="36"/>
  <c r="E614" i="36"/>
  <c r="D614" i="36"/>
  <c r="E613" i="36"/>
  <c r="D613" i="36"/>
  <c r="E612" i="36"/>
  <c r="D612" i="36"/>
  <c r="E611" i="36"/>
  <c r="D611" i="36"/>
  <c r="E610" i="36"/>
  <c r="D610" i="36"/>
  <c r="E609" i="36"/>
  <c r="D609" i="36"/>
  <c r="E608" i="36"/>
  <c r="D608" i="36"/>
  <c r="E607" i="36"/>
  <c r="D607" i="36"/>
  <c r="E606" i="36"/>
  <c r="D606" i="36"/>
  <c r="E605" i="36"/>
  <c r="D605" i="36"/>
  <c r="E604" i="36"/>
  <c r="D604" i="36"/>
  <c r="E603" i="36"/>
  <c r="D603" i="36"/>
  <c r="E602" i="36"/>
  <c r="D602" i="36"/>
  <c r="E601" i="36"/>
  <c r="D601" i="36"/>
  <c r="E600" i="36"/>
  <c r="D600" i="36"/>
  <c r="E599" i="36"/>
  <c r="D599" i="36"/>
  <c r="E598" i="36"/>
  <c r="D598" i="36"/>
  <c r="E597" i="36"/>
  <c r="D597" i="36"/>
  <c r="E596" i="36"/>
  <c r="D596" i="36"/>
  <c r="E595" i="36"/>
  <c r="D595" i="36"/>
  <c r="E594" i="36"/>
  <c r="D594" i="36"/>
  <c r="E593" i="36"/>
  <c r="D593" i="36"/>
  <c r="E592" i="36"/>
  <c r="D592" i="36"/>
  <c r="E591" i="36"/>
  <c r="D591" i="36"/>
  <c r="E590" i="36"/>
  <c r="D590" i="36"/>
  <c r="E589" i="36"/>
  <c r="D589" i="36"/>
  <c r="E588" i="36"/>
  <c r="D588" i="36"/>
  <c r="E587" i="36"/>
  <c r="D587" i="36"/>
  <c r="E586" i="36"/>
  <c r="D586" i="36"/>
  <c r="E585" i="36"/>
  <c r="D585" i="36"/>
  <c r="E584" i="36"/>
  <c r="D584" i="36"/>
  <c r="E583" i="36"/>
  <c r="D583" i="36"/>
  <c r="E582" i="36"/>
  <c r="D582" i="36"/>
  <c r="E581" i="36"/>
  <c r="D581" i="36"/>
  <c r="E580" i="36"/>
  <c r="D580" i="36"/>
  <c r="E579" i="36"/>
  <c r="D579" i="36"/>
  <c r="E578" i="36"/>
  <c r="D578" i="36"/>
  <c r="E577" i="36"/>
  <c r="D577" i="36"/>
  <c r="E576" i="36"/>
  <c r="D576" i="36"/>
  <c r="E575" i="36"/>
  <c r="D575" i="36"/>
  <c r="E574" i="36"/>
  <c r="D574" i="36"/>
  <c r="E573" i="36"/>
  <c r="D573" i="36"/>
  <c r="E572" i="36"/>
  <c r="D572" i="36"/>
  <c r="E571" i="36"/>
  <c r="D571" i="36"/>
  <c r="E570" i="36"/>
  <c r="D570" i="36"/>
  <c r="E569" i="36"/>
  <c r="D569" i="36"/>
  <c r="E568" i="36"/>
  <c r="D568" i="36"/>
  <c r="E567" i="36"/>
  <c r="D567" i="36"/>
  <c r="E566" i="36"/>
  <c r="D566" i="36"/>
  <c r="E565" i="36"/>
  <c r="D565" i="36"/>
  <c r="E564" i="36"/>
  <c r="D564" i="36"/>
  <c r="E563" i="36"/>
  <c r="D563" i="36"/>
  <c r="E562" i="36"/>
  <c r="D562" i="36"/>
  <c r="E561" i="36"/>
  <c r="D561" i="36"/>
  <c r="E560" i="36"/>
  <c r="D560" i="36"/>
  <c r="E559" i="36"/>
  <c r="D559" i="36"/>
  <c r="E558" i="36"/>
  <c r="D558" i="36"/>
  <c r="E557" i="36"/>
  <c r="D557" i="36"/>
  <c r="E556" i="36"/>
  <c r="D556" i="36"/>
  <c r="E555" i="36"/>
  <c r="D555" i="36"/>
  <c r="E554" i="36"/>
  <c r="D554" i="36"/>
  <c r="E553" i="36"/>
  <c r="D553" i="36"/>
  <c r="E552" i="36"/>
  <c r="D552" i="36"/>
  <c r="E551" i="36"/>
  <c r="D551" i="36"/>
  <c r="E550" i="36"/>
  <c r="D550" i="36"/>
  <c r="E549" i="36"/>
  <c r="D549" i="36"/>
  <c r="E548" i="36"/>
  <c r="D548" i="36"/>
  <c r="E547" i="36"/>
  <c r="D547" i="36"/>
  <c r="E546" i="36"/>
  <c r="D546" i="36"/>
  <c r="E545" i="36"/>
  <c r="D545" i="36"/>
  <c r="E544" i="36"/>
  <c r="D544" i="36"/>
  <c r="E543" i="36"/>
  <c r="D543" i="36"/>
  <c r="E542" i="36"/>
  <c r="D542" i="36"/>
  <c r="E541" i="36"/>
  <c r="D541" i="36"/>
  <c r="E540" i="36"/>
  <c r="D540" i="36"/>
  <c r="E539" i="36"/>
  <c r="D539" i="36"/>
  <c r="E538" i="36"/>
  <c r="D538" i="36"/>
  <c r="E537" i="36"/>
  <c r="D537" i="36"/>
  <c r="E536" i="36"/>
  <c r="D536" i="36"/>
  <c r="E535" i="36"/>
  <c r="D535" i="36"/>
  <c r="E534" i="36"/>
  <c r="D534" i="36"/>
  <c r="E533" i="36"/>
  <c r="D533" i="36"/>
  <c r="E532" i="36"/>
  <c r="D532" i="36"/>
  <c r="E531" i="36"/>
  <c r="D531" i="36"/>
  <c r="E530" i="36"/>
  <c r="D530" i="36"/>
  <c r="E529" i="36"/>
  <c r="D529" i="36"/>
  <c r="E528" i="36"/>
  <c r="D528" i="36"/>
  <c r="E527" i="36"/>
  <c r="D527" i="36"/>
  <c r="E526" i="36"/>
  <c r="D526" i="36"/>
  <c r="E525" i="36"/>
  <c r="D525" i="36"/>
  <c r="E524" i="36"/>
  <c r="D524" i="36"/>
  <c r="E523" i="36"/>
  <c r="D523" i="36"/>
  <c r="E522" i="36"/>
  <c r="D522" i="36"/>
  <c r="E521" i="36"/>
  <c r="D521" i="36"/>
  <c r="E520" i="36"/>
  <c r="D520" i="36"/>
  <c r="E519" i="36"/>
  <c r="D519" i="36"/>
  <c r="E518" i="36"/>
  <c r="D518" i="36"/>
  <c r="E517" i="36"/>
  <c r="D517" i="36"/>
  <c r="E516" i="36"/>
  <c r="D516" i="36"/>
  <c r="E515" i="36"/>
  <c r="D515" i="36"/>
  <c r="E514" i="36"/>
  <c r="D514" i="36"/>
  <c r="E513" i="36"/>
  <c r="D513" i="36"/>
  <c r="E512" i="36"/>
  <c r="D512" i="36"/>
  <c r="E511" i="36"/>
  <c r="D511" i="36"/>
  <c r="E510" i="36"/>
  <c r="D510" i="36"/>
  <c r="E509" i="36"/>
  <c r="D509" i="36"/>
  <c r="E508" i="36"/>
  <c r="D508" i="36"/>
  <c r="E507" i="36"/>
  <c r="D507" i="36"/>
  <c r="E506" i="36"/>
  <c r="D506" i="36"/>
  <c r="E505" i="36"/>
  <c r="D505" i="36"/>
  <c r="E504" i="36"/>
  <c r="D504" i="36"/>
  <c r="E503" i="36"/>
  <c r="D503" i="36"/>
  <c r="E502" i="36"/>
  <c r="D502" i="36"/>
  <c r="E501" i="36"/>
  <c r="D501" i="36"/>
  <c r="E500" i="36"/>
  <c r="D500" i="36"/>
  <c r="E499" i="36"/>
  <c r="D499" i="36"/>
  <c r="E498" i="36"/>
  <c r="D498" i="36"/>
  <c r="E497" i="36"/>
  <c r="D497" i="36"/>
  <c r="E496" i="36"/>
  <c r="D496" i="36"/>
  <c r="E495" i="36"/>
  <c r="D495" i="36"/>
  <c r="E494" i="36"/>
  <c r="D494" i="36"/>
  <c r="E493" i="36"/>
  <c r="D493" i="36"/>
  <c r="E492" i="36"/>
  <c r="D492" i="36"/>
  <c r="E491" i="36"/>
  <c r="D491" i="36"/>
  <c r="E490" i="36"/>
  <c r="D490" i="36"/>
  <c r="E489" i="36"/>
  <c r="D489" i="36"/>
  <c r="E488" i="36"/>
  <c r="D488" i="36"/>
  <c r="E487" i="36"/>
  <c r="D487" i="36"/>
  <c r="E486" i="36"/>
  <c r="D486" i="36"/>
  <c r="E485" i="36"/>
  <c r="D485" i="36"/>
  <c r="E484" i="36"/>
  <c r="D484" i="36"/>
  <c r="E483" i="36"/>
  <c r="D483" i="36"/>
  <c r="E482" i="36"/>
  <c r="D482" i="36"/>
  <c r="E481" i="36"/>
  <c r="D481" i="36"/>
  <c r="E480" i="36"/>
  <c r="D480" i="36"/>
  <c r="E479" i="36"/>
  <c r="D479" i="36"/>
  <c r="E478" i="36"/>
  <c r="D478" i="36"/>
  <c r="E477" i="36"/>
  <c r="D477" i="36"/>
  <c r="E476" i="36"/>
  <c r="D476" i="36"/>
  <c r="E475" i="36"/>
  <c r="D475" i="36"/>
  <c r="E474" i="36"/>
  <c r="D474" i="36"/>
  <c r="E473" i="36"/>
  <c r="D473" i="36"/>
  <c r="E472" i="36"/>
  <c r="D472" i="36"/>
  <c r="E471" i="36"/>
  <c r="D471" i="36"/>
  <c r="E470" i="36"/>
  <c r="D470" i="36"/>
  <c r="E469" i="36"/>
  <c r="D469" i="36"/>
  <c r="E468" i="36"/>
  <c r="D468" i="36"/>
  <c r="E467" i="36"/>
  <c r="D467" i="36"/>
  <c r="E466" i="36"/>
  <c r="D466" i="36"/>
  <c r="E465" i="36"/>
  <c r="D465" i="36"/>
  <c r="E464" i="36"/>
  <c r="D464" i="36"/>
  <c r="E463" i="36"/>
  <c r="D463" i="36"/>
  <c r="E462" i="36"/>
  <c r="D462" i="36"/>
  <c r="E461" i="36"/>
  <c r="D461" i="36"/>
  <c r="E460" i="36"/>
  <c r="D460" i="36"/>
  <c r="E459" i="36"/>
  <c r="D459" i="36"/>
  <c r="E458" i="36"/>
  <c r="D458" i="36"/>
  <c r="E457" i="36"/>
  <c r="D457" i="36"/>
  <c r="E456" i="36"/>
  <c r="D456" i="36"/>
  <c r="E455" i="36"/>
  <c r="D455" i="36"/>
  <c r="E454" i="36"/>
  <c r="D454" i="36"/>
  <c r="E453" i="36"/>
  <c r="D453" i="36"/>
  <c r="E452" i="36"/>
  <c r="D452" i="36"/>
  <c r="E451" i="36"/>
  <c r="D451" i="36"/>
  <c r="E450" i="36"/>
  <c r="D450" i="36"/>
  <c r="E449" i="36"/>
  <c r="D449" i="36"/>
  <c r="E448" i="36"/>
  <c r="D448" i="36"/>
  <c r="E447" i="36"/>
  <c r="D447" i="36"/>
  <c r="E446" i="36"/>
  <c r="D446" i="36"/>
  <c r="E445" i="36"/>
  <c r="D445" i="36"/>
  <c r="E444" i="36"/>
  <c r="D444" i="36"/>
  <c r="E443" i="36"/>
  <c r="D443" i="36"/>
  <c r="E442" i="36"/>
  <c r="D442" i="36"/>
  <c r="E441" i="36"/>
  <c r="D441" i="36"/>
  <c r="E440" i="36"/>
  <c r="D440" i="36"/>
  <c r="E439" i="36"/>
  <c r="D439" i="36"/>
  <c r="E438" i="36"/>
  <c r="D438" i="36"/>
  <c r="E437" i="36"/>
  <c r="D437" i="36"/>
  <c r="E436" i="36"/>
  <c r="D436" i="36"/>
  <c r="E435" i="36"/>
  <c r="D435" i="36"/>
  <c r="E434" i="36"/>
  <c r="D434" i="36"/>
  <c r="E433" i="36"/>
  <c r="D433" i="36"/>
  <c r="E432" i="36"/>
  <c r="D432" i="36"/>
  <c r="E431" i="36"/>
  <c r="D431" i="36"/>
  <c r="E430" i="36"/>
  <c r="D430" i="36"/>
  <c r="E429" i="36"/>
  <c r="D429" i="36"/>
  <c r="E428" i="36"/>
  <c r="D428" i="36"/>
  <c r="E427" i="36"/>
  <c r="D427" i="36"/>
  <c r="E426" i="36"/>
  <c r="D426" i="36"/>
  <c r="E425" i="36"/>
  <c r="D425" i="36"/>
  <c r="E424" i="36"/>
  <c r="D424" i="36"/>
  <c r="E423" i="36"/>
  <c r="D423" i="36"/>
  <c r="E422" i="36"/>
  <c r="D422" i="36"/>
  <c r="E421" i="36"/>
  <c r="D421" i="36"/>
  <c r="E420" i="36"/>
  <c r="D420" i="36"/>
  <c r="E419" i="36"/>
  <c r="D419" i="36"/>
  <c r="E418" i="36"/>
  <c r="D418" i="36"/>
  <c r="E417" i="36"/>
  <c r="D417" i="36"/>
  <c r="E416" i="36"/>
  <c r="D416" i="36"/>
  <c r="E415" i="36"/>
  <c r="D415" i="36"/>
  <c r="E414" i="36"/>
  <c r="D414" i="36"/>
  <c r="E413" i="36"/>
  <c r="D413" i="36"/>
  <c r="E412" i="36"/>
  <c r="D412" i="36"/>
  <c r="E411" i="36"/>
  <c r="D411" i="36"/>
  <c r="E410" i="36"/>
  <c r="D410" i="36"/>
  <c r="E409" i="36"/>
  <c r="D409" i="36"/>
  <c r="E408" i="36"/>
  <c r="D408" i="36"/>
  <c r="E407" i="36"/>
  <c r="D407" i="36"/>
  <c r="E406" i="36"/>
  <c r="D406" i="36"/>
  <c r="E405" i="36"/>
  <c r="D405" i="36"/>
  <c r="E404" i="36"/>
  <c r="D404" i="36"/>
  <c r="E403" i="36"/>
  <c r="D403" i="36"/>
  <c r="E402" i="36"/>
  <c r="D402" i="36"/>
  <c r="E401" i="36"/>
  <c r="D401" i="36"/>
  <c r="E400" i="36"/>
  <c r="D400" i="36"/>
  <c r="E399" i="36"/>
  <c r="D399" i="36"/>
  <c r="E398" i="36"/>
  <c r="D398" i="36"/>
  <c r="E397" i="36"/>
  <c r="D397" i="36"/>
  <c r="E396" i="36"/>
  <c r="D396" i="36"/>
  <c r="E395" i="36"/>
  <c r="D395" i="36"/>
  <c r="E394" i="36"/>
  <c r="D394" i="36"/>
  <c r="E393" i="36"/>
  <c r="D393" i="36"/>
  <c r="E392" i="36"/>
  <c r="D392" i="36"/>
  <c r="E391" i="36"/>
  <c r="D391" i="36"/>
  <c r="E390" i="36"/>
  <c r="D390" i="36"/>
  <c r="E389" i="36"/>
  <c r="D389" i="36"/>
  <c r="E388" i="36"/>
  <c r="D388" i="36"/>
  <c r="E387" i="36"/>
  <c r="D387" i="36"/>
  <c r="E386" i="36"/>
  <c r="D386" i="36"/>
  <c r="E385" i="36"/>
  <c r="D385" i="36"/>
  <c r="E384" i="36"/>
  <c r="D384" i="36"/>
  <c r="E383" i="36"/>
  <c r="D383" i="36"/>
  <c r="E382" i="36"/>
  <c r="D382" i="36"/>
  <c r="E381" i="36"/>
  <c r="D381" i="36"/>
  <c r="E380" i="36"/>
  <c r="D380" i="36"/>
  <c r="E379" i="36"/>
  <c r="D379" i="36"/>
  <c r="E378" i="36"/>
  <c r="D378" i="36"/>
  <c r="E377" i="36"/>
  <c r="D377" i="36"/>
  <c r="E376" i="36"/>
  <c r="D376" i="36"/>
  <c r="E375" i="36"/>
  <c r="D375" i="36"/>
  <c r="E374" i="36"/>
  <c r="D374" i="36"/>
  <c r="E373" i="36"/>
  <c r="D373" i="36"/>
  <c r="E372" i="36"/>
  <c r="D372" i="36"/>
  <c r="E371" i="36"/>
  <c r="D371" i="36"/>
  <c r="E370" i="36"/>
  <c r="D370" i="36"/>
  <c r="E369" i="36"/>
  <c r="D369" i="36"/>
  <c r="E368" i="36"/>
  <c r="D368" i="36"/>
  <c r="E367" i="36"/>
  <c r="D367" i="36"/>
  <c r="E366" i="36"/>
  <c r="D366" i="36"/>
  <c r="E365" i="36"/>
  <c r="D365" i="36"/>
  <c r="E364" i="36"/>
  <c r="D364" i="36"/>
  <c r="E363" i="36"/>
  <c r="D363" i="36"/>
  <c r="E362" i="36"/>
  <c r="D362" i="36"/>
  <c r="E361" i="36"/>
  <c r="D361" i="36"/>
  <c r="E360" i="36"/>
  <c r="D360" i="36"/>
  <c r="E359" i="36"/>
  <c r="D359" i="36"/>
  <c r="E358" i="36"/>
  <c r="D358" i="36"/>
  <c r="E357" i="36"/>
  <c r="D357" i="36"/>
  <c r="E356" i="36"/>
  <c r="D356" i="36"/>
  <c r="E355" i="36"/>
  <c r="D355" i="36"/>
  <c r="E354" i="36"/>
  <c r="D354" i="36"/>
  <c r="E353" i="36"/>
  <c r="D353" i="36"/>
  <c r="E352" i="36"/>
  <c r="D352" i="36"/>
  <c r="E351" i="36"/>
  <c r="D351" i="36"/>
  <c r="E350" i="36"/>
  <c r="D350" i="36"/>
  <c r="E349" i="36"/>
  <c r="D349" i="36"/>
  <c r="E348" i="36"/>
  <c r="D348" i="36"/>
  <c r="E347" i="36"/>
  <c r="D347" i="36"/>
  <c r="E346" i="36"/>
  <c r="D346" i="36"/>
  <c r="E345" i="36"/>
  <c r="D345" i="36"/>
  <c r="E344" i="36"/>
  <c r="D344" i="36"/>
  <c r="E343" i="36"/>
  <c r="D343" i="36"/>
  <c r="E342" i="36"/>
  <c r="D342" i="36"/>
  <c r="E341" i="36"/>
  <c r="D341" i="36"/>
  <c r="E340" i="36"/>
  <c r="D340" i="36"/>
  <c r="E339" i="36"/>
  <c r="D339" i="36"/>
  <c r="E338" i="36"/>
  <c r="D338" i="36"/>
  <c r="E337" i="36"/>
  <c r="D337" i="36"/>
  <c r="E336" i="36"/>
  <c r="D336" i="36"/>
  <c r="E335" i="36"/>
  <c r="D335" i="36"/>
  <c r="E334" i="36"/>
  <c r="D334" i="36"/>
  <c r="E333" i="36"/>
  <c r="D333" i="36"/>
  <c r="E332" i="36"/>
  <c r="D332" i="36"/>
  <c r="E331" i="36"/>
  <c r="D331" i="36"/>
  <c r="E330" i="36"/>
  <c r="D330" i="36"/>
  <c r="E329" i="36"/>
  <c r="D329" i="36"/>
  <c r="E328" i="36"/>
  <c r="D328" i="36"/>
  <c r="E327" i="36"/>
  <c r="D327" i="36"/>
  <c r="E326" i="36"/>
  <c r="D326" i="36"/>
  <c r="E325" i="36"/>
  <c r="D325" i="36"/>
  <c r="E324" i="36"/>
  <c r="D324" i="36"/>
  <c r="E323" i="36"/>
  <c r="D323" i="36"/>
  <c r="E322" i="36"/>
  <c r="D322" i="36"/>
  <c r="E321" i="36"/>
  <c r="D321" i="36"/>
  <c r="E320" i="36"/>
  <c r="D320" i="36"/>
  <c r="E319" i="36"/>
  <c r="D319" i="36"/>
  <c r="E318" i="36"/>
  <c r="D318" i="36"/>
  <c r="E317" i="36"/>
  <c r="D317" i="36"/>
  <c r="E316" i="36"/>
  <c r="D316" i="36"/>
  <c r="E315" i="36"/>
  <c r="D315" i="36"/>
  <c r="E314" i="36"/>
  <c r="D314" i="36"/>
  <c r="E313" i="36"/>
  <c r="D313" i="36"/>
  <c r="E312" i="36"/>
  <c r="D312" i="36"/>
  <c r="E311" i="36"/>
  <c r="D311" i="36"/>
  <c r="E310" i="36"/>
  <c r="D310" i="36"/>
  <c r="E309" i="36"/>
  <c r="D309" i="36"/>
  <c r="E308" i="36"/>
  <c r="D308" i="36"/>
  <c r="E307" i="36"/>
  <c r="D307" i="36"/>
  <c r="E306" i="36"/>
  <c r="D306" i="36"/>
  <c r="E305" i="36"/>
  <c r="D305" i="36"/>
  <c r="E304" i="36"/>
  <c r="D304" i="36"/>
  <c r="E303" i="36"/>
  <c r="D303" i="36"/>
  <c r="E302" i="36"/>
  <c r="D302" i="36"/>
  <c r="E301" i="36"/>
  <c r="D301" i="36"/>
  <c r="E300" i="36"/>
  <c r="D300" i="36"/>
  <c r="E299" i="36"/>
  <c r="D299" i="36"/>
  <c r="E298" i="36"/>
  <c r="D298" i="36"/>
  <c r="E297" i="36"/>
  <c r="D297" i="36"/>
  <c r="E296" i="36"/>
  <c r="D296" i="36"/>
  <c r="E295" i="36"/>
  <c r="D295" i="36"/>
  <c r="E294" i="36"/>
  <c r="D294" i="36"/>
  <c r="E293" i="36"/>
  <c r="D293" i="36"/>
  <c r="E292" i="36"/>
  <c r="D292" i="36"/>
  <c r="E291" i="36"/>
  <c r="D291" i="36"/>
  <c r="E290" i="36"/>
  <c r="D290" i="36"/>
  <c r="E289" i="36"/>
  <c r="D289" i="36"/>
  <c r="E288" i="36"/>
  <c r="D288" i="36"/>
  <c r="E287" i="36"/>
  <c r="D287" i="36"/>
  <c r="E286" i="36"/>
  <c r="D286" i="36"/>
  <c r="E285" i="36"/>
  <c r="D285" i="36"/>
  <c r="E284" i="36"/>
  <c r="D284" i="36"/>
  <c r="E283" i="36"/>
  <c r="D283" i="36"/>
  <c r="E282" i="36"/>
  <c r="D282" i="36"/>
  <c r="E281" i="36"/>
  <c r="D281" i="36"/>
  <c r="E280" i="36"/>
  <c r="D280" i="36"/>
  <c r="E279" i="36"/>
  <c r="D279" i="36"/>
  <c r="E278" i="36"/>
  <c r="D278" i="36"/>
  <c r="E277" i="36"/>
  <c r="D277" i="36"/>
  <c r="E276" i="36"/>
  <c r="D276" i="36"/>
  <c r="E275" i="36"/>
  <c r="D275" i="36"/>
  <c r="E274" i="36"/>
  <c r="D274" i="36"/>
  <c r="E273" i="36"/>
  <c r="D273" i="36"/>
  <c r="E272" i="36"/>
  <c r="D272" i="36"/>
  <c r="E271" i="36"/>
  <c r="D271" i="36"/>
  <c r="E270" i="36"/>
  <c r="D270" i="36"/>
  <c r="E269" i="36"/>
  <c r="D269" i="36"/>
  <c r="E268" i="36"/>
  <c r="D268" i="36"/>
  <c r="E267" i="36"/>
  <c r="D267" i="36"/>
  <c r="E266" i="36"/>
  <c r="D266" i="36"/>
  <c r="E265" i="36"/>
  <c r="D265" i="36"/>
  <c r="E264" i="36"/>
  <c r="D264" i="36"/>
  <c r="E263" i="36"/>
  <c r="D263" i="36"/>
  <c r="E262" i="36"/>
  <c r="D262" i="36"/>
  <c r="E261" i="36"/>
  <c r="D261" i="36"/>
  <c r="E260" i="36"/>
  <c r="D260" i="36"/>
  <c r="E259" i="36"/>
  <c r="D259" i="36"/>
  <c r="E258" i="36"/>
  <c r="D258" i="36"/>
  <c r="E257" i="36"/>
  <c r="D257" i="36"/>
  <c r="E256" i="36"/>
  <c r="D256" i="36"/>
  <c r="E255" i="36"/>
  <c r="D255" i="36"/>
  <c r="E254" i="36"/>
  <c r="D254" i="36"/>
  <c r="E253" i="36"/>
  <c r="D253" i="36"/>
  <c r="E252" i="36"/>
  <c r="D252" i="36"/>
  <c r="E251" i="36"/>
  <c r="D251" i="36"/>
  <c r="E250" i="36"/>
  <c r="D250" i="36"/>
  <c r="E249" i="36"/>
  <c r="D249" i="36"/>
  <c r="E248" i="36"/>
  <c r="D248" i="36"/>
  <c r="E247" i="36"/>
  <c r="D247" i="36"/>
  <c r="E246" i="36"/>
  <c r="D246" i="36"/>
  <c r="E245" i="36"/>
  <c r="D245" i="36"/>
  <c r="E244" i="36"/>
  <c r="D244" i="36"/>
  <c r="E243" i="36"/>
  <c r="D243" i="36"/>
  <c r="E242" i="36"/>
  <c r="D242" i="36"/>
  <c r="E241" i="36"/>
  <c r="D241" i="36"/>
  <c r="E240" i="36"/>
  <c r="D240" i="36"/>
  <c r="E239" i="36"/>
  <c r="D239" i="36"/>
  <c r="E238" i="36"/>
  <c r="D238" i="36"/>
  <c r="E237" i="36"/>
  <c r="D237" i="36"/>
  <c r="E236" i="36"/>
  <c r="D236" i="36"/>
  <c r="E235" i="36"/>
  <c r="D235" i="36"/>
  <c r="E234" i="36"/>
  <c r="D234" i="36"/>
  <c r="E233" i="36"/>
  <c r="D233" i="36"/>
  <c r="E232" i="36"/>
  <c r="D232" i="36"/>
  <c r="E231" i="36"/>
  <c r="D231" i="36"/>
  <c r="E230" i="36"/>
  <c r="D230" i="36"/>
  <c r="E229" i="36"/>
  <c r="D229" i="36"/>
  <c r="E228" i="36"/>
  <c r="D228" i="36"/>
  <c r="E227" i="36"/>
  <c r="D227" i="36"/>
  <c r="E226" i="36"/>
  <c r="D226" i="36"/>
  <c r="E225" i="36"/>
  <c r="D225" i="36"/>
  <c r="E224" i="36"/>
  <c r="D224" i="36"/>
  <c r="E223" i="36"/>
  <c r="D223" i="36"/>
  <c r="E222" i="36"/>
  <c r="D222" i="36"/>
  <c r="E221" i="36"/>
  <c r="D221" i="36"/>
  <c r="E220" i="36"/>
  <c r="D220" i="36"/>
  <c r="E219" i="36"/>
  <c r="D219" i="36"/>
  <c r="E218" i="36"/>
  <c r="D218" i="36"/>
  <c r="E217" i="36"/>
  <c r="D217" i="36"/>
  <c r="E216" i="36"/>
  <c r="D216" i="36"/>
  <c r="E215" i="36"/>
  <c r="D215" i="36"/>
  <c r="E214" i="36"/>
  <c r="D214" i="36"/>
  <c r="E213" i="36"/>
  <c r="D213" i="36"/>
  <c r="E212" i="36"/>
  <c r="D212" i="36"/>
  <c r="D86" i="45"/>
  <c r="D85" i="45"/>
  <c r="C86" i="45"/>
  <c r="C85" i="45"/>
  <c r="E211" i="36"/>
  <c r="D211" i="36"/>
  <c r="E210" i="36"/>
  <c r="D210" i="36"/>
  <c r="E209" i="36"/>
  <c r="D209" i="36"/>
  <c r="E208" i="36"/>
  <c r="D208" i="36"/>
  <c r="E207" i="36"/>
  <c r="D207" i="36"/>
  <c r="E206" i="36"/>
  <c r="D206" i="36"/>
  <c r="E205" i="36"/>
  <c r="D205" i="36"/>
  <c r="E204" i="36"/>
  <c r="D204" i="36"/>
  <c r="E203" i="36"/>
  <c r="D203" i="36"/>
  <c r="E202" i="36"/>
  <c r="D202" i="36"/>
  <c r="E201" i="36"/>
  <c r="D201" i="36"/>
  <c r="E200" i="36"/>
  <c r="D200" i="36"/>
  <c r="E199" i="36"/>
  <c r="D199" i="36"/>
  <c r="E198" i="36"/>
  <c r="D198" i="36"/>
  <c r="E197" i="36"/>
  <c r="D197" i="36"/>
  <c r="E196" i="36"/>
  <c r="D196" i="36"/>
  <c r="E195" i="36"/>
  <c r="D195" i="36"/>
  <c r="E194" i="36"/>
  <c r="D194" i="36"/>
  <c r="E193" i="36"/>
  <c r="D193" i="36"/>
  <c r="E192" i="36"/>
  <c r="D192" i="36"/>
  <c r="E191" i="36"/>
  <c r="D191" i="36"/>
  <c r="E190" i="36"/>
  <c r="D190" i="36"/>
  <c r="E189" i="36"/>
  <c r="D189" i="36"/>
  <c r="E188" i="36"/>
  <c r="D188" i="36"/>
  <c r="E187" i="36"/>
  <c r="D187" i="36"/>
  <c r="E186" i="36"/>
  <c r="D186" i="36"/>
  <c r="E185" i="36"/>
  <c r="D185" i="36"/>
  <c r="E184" i="36"/>
  <c r="D184" i="36"/>
  <c r="E183" i="36"/>
  <c r="D183" i="36"/>
  <c r="E182" i="36"/>
  <c r="D182" i="36"/>
  <c r="E181" i="36"/>
  <c r="D181" i="36"/>
  <c r="E180" i="36"/>
  <c r="D180" i="36"/>
  <c r="E179" i="36"/>
  <c r="D179" i="36"/>
  <c r="E178" i="36"/>
  <c r="D178" i="36"/>
  <c r="E177" i="36"/>
  <c r="D177" i="36"/>
  <c r="E176" i="36"/>
  <c r="D176" i="36"/>
  <c r="E175" i="36"/>
  <c r="D175" i="36"/>
  <c r="E174" i="36"/>
  <c r="D174" i="36"/>
  <c r="E173" i="36"/>
  <c r="D173" i="36"/>
  <c r="E172" i="36"/>
  <c r="D172" i="36"/>
  <c r="E171" i="36"/>
  <c r="D171" i="36"/>
  <c r="E170" i="36"/>
  <c r="D170" i="36"/>
  <c r="E169" i="36"/>
  <c r="D169" i="36"/>
  <c r="E168" i="36"/>
  <c r="D168" i="36"/>
  <c r="E167" i="36"/>
  <c r="D167" i="36"/>
  <c r="E166" i="36"/>
  <c r="D166" i="36"/>
  <c r="E165" i="36"/>
  <c r="D165" i="36"/>
  <c r="E164" i="36"/>
  <c r="D164" i="36"/>
  <c r="E163" i="36"/>
  <c r="D163" i="36"/>
  <c r="E162" i="36"/>
  <c r="D162" i="36"/>
  <c r="E161" i="36"/>
  <c r="D161" i="36"/>
  <c r="E160" i="36"/>
  <c r="D160" i="36"/>
  <c r="E159" i="36"/>
  <c r="D159" i="36"/>
  <c r="E158" i="36"/>
  <c r="D158" i="36"/>
  <c r="E157" i="36"/>
  <c r="D157" i="36"/>
  <c r="E156" i="36"/>
  <c r="D156" i="36"/>
  <c r="E155" i="36"/>
  <c r="D155" i="36"/>
  <c r="E154" i="36"/>
  <c r="D154" i="36"/>
  <c r="E153" i="36"/>
  <c r="D153" i="36"/>
  <c r="E152" i="36"/>
  <c r="D152" i="36"/>
  <c r="E151" i="36"/>
  <c r="D151" i="36"/>
  <c r="E150" i="36"/>
  <c r="D150" i="36"/>
  <c r="E149" i="36"/>
  <c r="D149" i="36"/>
  <c r="E148" i="36"/>
  <c r="D148" i="36"/>
  <c r="E147" i="36"/>
  <c r="D147" i="36"/>
  <c r="E146" i="36"/>
  <c r="D146" i="36"/>
  <c r="E145" i="36"/>
  <c r="D145" i="36"/>
  <c r="E144" i="36"/>
  <c r="D144" i="36"/>
  <c r="E143" i="36"/>
  <c r="D143" i="36"/>
  <c r="E142" i="36"/>
  <c r="D142" i="36"/>
  <c r="E141" i="36"/>
  <c r="D141" i="36"/>
  <c r="E140" i="36"/>
  <c r="D140" i="36"/>
  <c r="E139" i="36"/>
  <c r="D139" i="36"/>
  <c r="E138" i="36"/>
  <c r="D138" i="36"/>
  <c r="E137" i="36"/>
  <c r="D137" i="36"/>
  <c r="E136" i="36"/>
  <c r="D136" i="36"/>
  <c r="E135" i="36"/>
  <c r="D135" i="36"/>
  <c r="E134" i="36"/>
  <c r="D134" i="36"/>
  <c r="E133" i="36"/>
  <c r="D133" i="36"/>
  <c r="E132" i="36"/>
  <c r="D132" i="36"/>
  <c r="E131" i="36"/>
  <c r="D131" i="36"/>
  <c r="E130" i="36"/>
  <c r="D130" i="36"/>
  <c r="E129" i="36"/>
  <c r="D129" i="36"/>
  <c r="E128" i="36"/>
  <c r="D128" i="36"/>
  <c r="E127" i="36"/>
  <c r="D127" i="36"/>
  <c r="E126" i="36"/>
  <c r="D126" i="36"/>
  <c r="E125" i="36"/>
  <c r="D125" i="36"/>
  <c r="E124" i="36"/>
  <c r="D124" i="36"/>
  <c r="E123" i="36"/>
  <c r="D123" i="36"/>
  <c r="E122" i="36"/>
  <c r="D122" i="36"/>
  <c r="E121" i="36"/>
  <c r="D121" i="36"/>
  <c r="E120" i="36"/>
  <c r="D120" i="36"/>
  <c r="E119" i="36"/>
  <c r="D119" i="36"/>
  <c r="E118" i="36"/>
  <c r="D118" i="36"/>
  <c r="E117" i="36"/>
  <c r="D117" i="36"/>
  <c r="E116" i="36"/>
  <c r="D116" i="36"/>
  <c r="E115" i="36"/>
  <c r="D115" i="36"/>
  <c r="E114" i="36"/>
  <c r="D114" i="36"/>
  <c r="E113" i="36"/>
  <c r="D113" i="36"/>
  <c r="E112" i="36"/>
  <c r="D112" i="36"/>
  <c r="E111" i="36"/>
  <c r="D111" i="36"/>
  <c r="E110" i="36"/>
  <c r="D110" i="36"/>
  <c r="E109" i="36"/>
  <c r="D109" i="36"/>
  <c r="E108" i="36"/>
  <c r="D108" i="36"/>
  <c r="E107" i="36"/>
  <c r="D107" i="36"/>
  <c r="E106" i="36"/>
  <c r="D106" i="36"/>
  <c r="E105" i="36"/>
  <c r="D105" i="36"/>
  <c r="E104" i="36"/>
  <c r="D104" i="36"/>
  <c r="E103" i="36"/>
  <c r="D103" i="36"/>
  <c r="E102" i="36"/>
  <c r="D102" i="36"/>
  <c r="E101" i="36"/>
  <c r="D101" i="36"/>
  <c r="E100" i="36"/>
  <c r="D100" i="36"/>
  <c r="E99" i="36"/>
  <c r="D99" i="36"/>
  <c r="E98" i="36"/>
  <c r="D98" i="36"/>
  <c r="E97" i="36"/>
  <c r="D97" i="36"/>
  <c r="E96" i="36"/>
  <c r="D96" i="36"/>
  <c r="E95" i="36"/>
  <c r="D95" i="36"/>
  <c r="E94" i="36"/>
  <c r="D94" i="36"/>
  <c r="E93" i="36"/>
  <c r="D93" i="36"/>
  <c r="E92" i="36"/>
  <c r="D92" i="36"/>
  <c r="E91" i="36"/>
  <c r="D91" i="36"/>
  <c r="E90" i="36"/>
  <c r="D90" i="36"/>
  <c r="E89" i="36"/>
  <c r="D89" i="36"/>
  <c r="E88" i="36"/>
  <c r="D88" i="36"/>
  <c r="E87" i="36"/>
  <c r="D87" i="36"/>
  <c r="E86" i="36"/>
  <c r="D86" i="36"/>
  <c r="E85" i="36"/>
  <c r="D85" i="36"/>
  <c r="E84" i="36"/>
  <c r="D84" i="36"/>
  <c r="E83" i="36"/>
  <c r="D83" i="36"/>
  <c r="E82" i="36"/>
  <c r="D82" i="36"/>
  <c r="E81" i="36"/>
  <c r="D81" i="36"/>
  <c r="E80" i="36"/>
  <c r="D80" i="36"/>
  <c r="E79" i="36"/>
  <c r="D79" i="36"/>
  <c r="E78" i="36"/>
  <c r="D78" i="36"/>
  <c r="E77" i="36"/>
  <c r="D77" i="36"/>
  <c r="E76" i="36"/>
  <c r="D76" i="36"/>
  <c r="E75" i="36"/>
  <c r="D75" i="36"/>
  <c r="E74" i="36"/>
  <c r="D74" i="36"/>
  <c r="E73" i="36"/>
  <c r="D73" i="36"/>
  <c r="E72" i="36"/>
  <c r="D72" i="36"/>
  <c r="E71" i="36"/>
  <c r="D71" i="36"/>
  <c r="E70" i="36"/>
  <c r="D70" i="36"/>
  <c r="E69" i="36"/>
  <c r="D69" i="36"/>
  <c r="E68" i="36"/>
  <c r="D68" i="36"/>
  <c r="E67" i="36"/>
  <c r="D67" i="36"/>
  <c r="E66" i="36"/>
  <c r="D66" i="36"/>
  <c r="E65" i="36"/>
  <c r="D65" i="36"/>
  <c r="E64" i="36"/>
  <c r="D64" i="36"/>
  <c r="E63" i="36"/>
  <c r="D63" i="36"/>
  <c r="E62" i="36"/>
  <c r="D62" i="36"/>
  <c r="E61" i="36"/>
  <c r="D61" i="36"/>
  <c r="E60" i="36"/>
  <c r="D60" i="36"/>
  <c r="E59" i="36"/>
  <c r="D59" i="36"/>
  <c r="E58" i="36"/>
  <c r="D58" i="36"/>
  <c r="E57" i="36"/>
  <c r="D57" i="36"/>
  <c r="E56" i="36"/>
  <c r="D56" i="36"/>
  <c r="E55" i="36"/>
  <c r="D55" i="36"/>
  <c r="E54" i="36"/>
  <c r="D54" i="36"/>
  <c r="E53" i="36"/>
  <c r="D53" i="36"/>
  <c r="E52" i="36"/>
  <c r="D52" i="36"/>
  <c r="E51" i="36"/>
  <c r="D51" i="36"/>
  <c r="E50" i="36"/>
  <c r="D50" i="36"/>
  <c r="E49" i="36"/>
  <c r="D49" i="36"/>
  <c r="E48" i="36"/>
  <c r="D48" i="36"/>
  <c r="E47" i="36"/>
  <c r="D47" i="36"/>
  <c r="E46" i="36"/>
  <c r="D46" i="36"/>
  <c r="E45" i="36"/>
  <c r="D45" i="36"/>
  <c r="E44" i="36"/>
  <c r="D44" i="36"/>
  <c r="E43" i="36"/>
  <c r="D43" i="36"/>
  <c r="E42" i="36"/>
  <c r="D42" i="36"/>
  <c r="E41" i="36"/>
  <c r="D41" i="36"/>
  <c r="D84" i="45"/>
  <c r="C84" i="45"/>
  <c r="D52" i="45"/>
  <c r="D51" i="45"/>
  <c r="D50" i="45"/>
  <c r="D48" i="45"/>
  <c r="D47" i="45"/>
  <c r="D46" i="45"/>
  <c r="D53" i="45" s="1"/>
  <c r="D56" i="45" s="1"/>
  <c r="D45" i="45"/>
  <c r="B46" i="45"/>
  <c r="E970" i="36"/>
  <c r="D970" i="36"/>
  <c r="E969" i="36"/>
  <c r="D969" i="36"/>
  <c r="E968" i="36"/>
  <c r="D968" i="36"/>
  <c r="E967" i="36"/>
  <c r="D967" i="36"/>
  <c r="E966" i="36"/>
  <c r="D966" i="36"/>
  <c r="E965" i="36"/>
  <c r="D965" i="36"/>
  <c r="D971" i="36"/>
  <c r="E971" i="36"/>
  <c r="E40" i="36"/>
  <c r="D40" i="36"/>
  <c r="E39" i="36"/>
  <c r="D39" i="36"/>
  <c r="E38" i="36"/>
  <c r="D38" i="36"/>
  <c r="E37" i="36"/>
  <c r="D37" i="36"/>
  <c r="E36" i="36"/>
  <c r="D36" i="36"/>
  <c r="E35" i="36"/>
  <c r="D35" i="36"/>
  <c r="E34" i="36"/>
  <c r="D34" i="36"/>
  <c r="E33" i="36"/>
  <c r="D33" i="36"/>
  <c r="J912" i="36"/>
  <c r="D83" i="45"/>
  <c r="H912" i="36"/>
  <c r="C117" i="45"/>
  <c r="C83" i="45"/>
  <c r="H911" i="36"/>
  <c r="D119" i="45"/>
  <c r="C119" i="45"/>
  <c r="C120" i="45"/>
  <c r="D117" i="45"/>
  <c r="D120" i="45" s="1"/>
  <c r="D17" i="45"/>
  <c r="B17" i="45"/>
  <c r="D98" i="45"/>
  <c r="C98" i="45"/>
  <c r="D82" i="45"/>
  <c r="D81" i="45"/>
  <c r="D80" i="45"/>
  <c r="D79" i="45"/>
  <c r="D78" i="45"/>
  <c r="D77" i="45"/>
  <c r="D76" i="45"/>
  <c r="D75" i="45"/>
  <c r="D74" i="45"/>
  <c r="D73" i="45"/>
  <c r="D88" i="45" s="1"/>
  <c r="D99" i="45" s="1"/>
  <c r="D72" i="45"/>
  <c r="D71" i="45"/>
  <c r="D70" i="45"/>
  <c r="D69" i="45"/>
  <c r="D68" i="45"/>
  <c r="D67" i="45"/>
  <c r="D66" i="45"/>
  <c r="D65" i="45"/>
  <c r="D62" i="45"/>
  <c r="C62" i="45"/>
  <c r="C82" i="45"/>
  <c r="C81" i="45"/>
  <c r="C80" i="45"/>
  <c r="C79" i="45"/>
  <c r="C78" i="45"/>
  <c r="C77" i="45"/>
  <c r="C76" i="45"/>
  <c r="C75" i="45"/>
  <c r="C74" i="45"/>
  <c r="C73" i="45"/>
  <c r="C72" i="45"/>
  <c r="C71" i="45"/>
  <c r="C70" i="45"/>
  <c r="C69" i="45"/>
  <c r="C68" i="45"/>
  <c r="C67" i="45"/>
  <c r="C66" i="45"/>
  <c r="C65" i="45"/>
  <c r="D64" i="45"/>
  <c r="C64" i="45"/>
  <c r="C88" i="45" s="1"/>
  <c r="C99" i="45" s="1"/>
  <c r="E32" i="36"/>
  <c r="D32" i="36"/>
  <c r="E31" i="36"/>
  <c r="D31" i="36"/>
  <c r="E30" i="36"/>
  <c r="D30" i="36"/>
  <c r="E29" i="36"/>
  <c r="D29" i="36"/>
  <c r="E28" i="36"/>
  <c r="D28" i="36"/>
  <c r="E27" i="36"/>
  <c r="D27" i="36"/>
  <c r="E26" i="36"/>
  <c r="D26" i="36"/>
  <c r="E25" i="36"/>
  <c r="D25" i="36"/>
  <c r="E24" i="36"/>
  <c r="D24" i="36"/>
  <c r="E23" i="36"/>
  <c r="D23" i="36"/>
  <c r="E22" i="36"/>
  <c r="D22" i="36"/>
  <c r="E21" i="36"/>
  <c r="D21" i="36"/>
  <c r="E20" i="36"/>
  <c r="D20" i="36"/>
  <c r="E19" i="36"/>
  <c r="D19" i="36"/>
  <c r="E18" i="36"/>
  <c r="D18" i="36"/>
  <c r="E17" i="36"/>
  <c r="D17" i="36"/>
  <c r="E16" i="36"/>
  <c r="D16" i="36"/>
  <c r="E15" i="36"/>
  <c r="D15" i="36"/>
  <c r="E14" i="36"/>
  <c r="D14" i="36"/>
  <c r="E13" i="36"/>
  <c r="D13" i="36"/>
  <c r="E12" i="36"/>
  <c r="D12" i="36"/>
  <c r="E11" i="36"/>
  <c r="D11" i="36"/>
  <c r="E10" i="36"/>
  <c r="D10" i="36"/>
  <c r="E9" i="36"/>
  <c r="D9" i="36"/>
  <c r="D41" i="45"/>
  <c r="D39" i="45"/>
  <c r="D42" i="45" s="1"/>
  <c r="B50" i="45"/>
  <c r="B51" i="45"/>
  <c r="B52" i="45"/>
  <c r="B11" i="45"/>
  <c r="B14" i="45"/>
  <c r="D11" i="45"/>
  <c r="D14" i="45"/>
  <c r="B25" i="45"/>
  <c r="B28" i="45" s="1"/>
  <c r="D25" i="45"/>
  <c r="K25" i="45"/>
  <c r="K28" i="45"/>
  <c r="B27" i="45"/>
  <c r="B55" i="45" s="1"/>
  <c r="D27" i="45"/>
  <c r="D55" i="45"/>
  <c r="B39" i="45"/>
  <c r="B41" i="45"/>
  <c r="B42" i="45"/>
  <c r="E8" i="36"/>
  <c r="D8" i="36"/>
  <c r="E7" i="36"/>
  <c r="D7" i="36"/>
  <c r="D4" i="36"/>
  <c r="E4" i="36"/>
  <c r="D5" i="36"/>
  <c r="E5" i="36"/>
  <c r="D6" i="36"/>
  <c r="E6" i="36"/>
  <c r="J911" i="36"/>
  <c r="D3" i="36"/>
  <c r="E3" i="36"/>
  <c r="I66" i="40"/>
  <c r="I13" i="40"/>
  <c r="I15" i="40"/>
  <c r="K15" i="40" s="1"/>
  <c r="I19" i="40"/>
  <c r="K19" i="40" s="1"/>
  <c r="I25" i="40"/>
  <c r="K25" i="40" s="1"/>
  <c r="T25" i="40"/>
  <c r="V25" i="40" s="1"/>
  <c r="I27" i="40"/>
  <c r="T27" i="40" s="1"/>
  <c r="V27" i="40" s="1"/>
  <c r="K27" i="40"/>
  <c r="I29" i="40"/>
  <c r="K29" i="40"/>
  <c r="I33" i="40"/>
  <c r="K33" i="40" s="1"/>
  <c r="L13" i="40"/>
  <c r="L15" i="40"/>
  <c r="N15" i="40" s="1"/>
  <c r="O15" i="40" s="1"/>
  <c r="M15" i="40"/>
  <c r="I34" i="40"/>
  <c r="D34" i="40" s="1"/>
  <c r="E34" i="40" s="1"/>
  <c r="K34" i="40"/>
  <c r="L19" i="40"/>
  <c r="M19" i="40" s="1"/>
  <c r="N19" i="40"/>
  <c r="O19" i="40"/>
  <c r="L25" i="40"/>
  <c r="M25" i="40" s="1"/>
  <c r="L27" i="40"/>
  <c r="N27" i="40" s="1"/>
  <c r="O27" i="40" s="1"/>
  <c r="M27" i="40"/>
  <c r="L29" i="40"/>
  <c r="N29" i="40" s="1"/>
  <c r="O29" i="40" s="1"/>
  <c r="M29" i="40"/>
  <c r="L33" i="40"/>
  <c r="M33" i="40" s="1"/>
  <c r="N33" i="40"/>
  <c r="O33" i="40"/>
  <c r="L34" i="40"/>
  <c r="N34" i="40" s="1"/>
  <c r="O34" i="40" s="1"/>
  <c r="M34" i="40"/>
  <c r="Q66" i="40"/>
  <c r="Q13" i="40"/>
  <c r="Q15" i="40"/>
  <c r="T15" i="40"/>
  <c r="V15" i="40"/>
  <c r="Q19" i="40"/>
  <c r="S19" i="40"/>
  <c r="Q25" i="40"/>
  <c r="Q27" i="40"/>
  <c r="S27" i="40"/>
  <c r="Q29" i="40"/>
  <c r="S29" i="40"/>
  <c r="Q33" i="40"/>
  <c r="F33" i="40" s="1"/>
  <c r="G33" i="40" s="1"/>
  <c r="Q34" i="40"/>
  <c r="S34" i="40" s="1"/>
  <c r="Q11" i="40"/>
  <c r="L11" i="40"/>
  <c r="I11" i="40"/>
  <c r="T11" i="40" s="1"/>
  <c r="V11" i="40" s="1"/>
  <c r="N11" i="40"/>
  <c r="O11" i="40" s="1"/>
  <c r="Q4" i="40"/>
  <c r="T4" i="40"/>
  <c r="D11" i="40"/>
  <c r="F11" i="40"/>
  <c r="D13" i="40"/>
  <c r="E13" i="40"/>
  <c r="F13" i="40"/>
  <c r="G13" i="40" s="1"/>
  <c r="D15" i="40"/>
  <c r="E15" i="40" s="1"/>
  <c r="F15" i="40"/>
  <c r="D19" i="40"/>
  <c r="F19" i="40"/>
  <c r="G19" i="40" s="1"/>
  <c r="D25" i="40"/>
  <c r="E25" i="40"/>
  <c r="F25" i="40"/>
  <c r="G25" i="40" s="1"/>
  <c r="D27" i="40"/>
  <c r="E27" i="40" s="1"/>
  <c r="F27" i="40"/>
  <c r="G27" i="40" s="1"/>
  <c r="Y36" i="40"/>
  <c r="Z36" i="40"/>
  <c r="N46" i="40"/>
  <c r="N50" i="40" s="1"/>
  <c r="N47" i="40"/>
  <c r="N48" i="40"/>
  <c r="N49" i="40"/>
  <c r="I61" i="40"/>
  <c r="E38" i="38"/>
  <c r="G38" i="38" s="1"/>
  <c r="E46" i="38"/>
  <c r="G46" i="38" s="1"/>
  <c r="E30" i="38"/>
  <c r="G30" i="38" s="1"/>
  <c r="E51" i="38"/>
  <c r="G51" i="38"/>
  <c r="E39" i="38"/>
  <c r="E31" i="38"/>
  <c r="E47" i="38"/>
  <c r="E52" i="38"/>
  <c r="E23" i="38"/>
  <c r="E22" i="38"/>
  <c r="E17" i="38"/>
  <c r="E18" i="38"/>
  <c r="G17" i="38" s="1"/>
  <c r="E15" i="38"/>
  <c r="G14" i="38"/>
  <c r="A1" i="30"/>
  <c r="A1" i="35" s="1"/>
  <c r="A3" i="30"/>
  <c r="G18" i="35"/>
  <c r="I18" i="35"/>
  <c r="A3" i="35"/>
  <c r="N17" i="37"/>
  <c r="N9" i="37"/>
  <c r="L6" i="37"/>
  <c r="L9" i="37" s="1"/>
  <c r="A3" i="37"/>
  <c r="A1" i="37"/>
  <c r="J17" i="37"/>
  <c r="L17" i="37"/>
  <c r="L8" i="37"/>
  <c r="N5" i="37"/>
  <c r="L5" i="37"/>
  <c r="A35" i="28"/>
  <c r="A34" i="28"/>
  <c r="D26" i="28"/>
  <c r="D10" i="28"/>
  <c r="D14" i="28" s="1"/>
  <c r="D18" i="28" s="1"/>
  <c r="D28" i="28" s="1"/>
  <c r="D12" i="28"/>
  <c r="D16" i="28"/>
  <c r="D8" i="28"/>
  <c r="A3" i="28"/>
  <c r="C18" i="28"/>
  <c r="C26" i="28"/>
  <c r="C16" i="28"/>
  <c r="C8" i="28"/>
  <c r="C10" i="28"/>
  <c r="C12" i="28"/>
  <c r="C14" i="28"/>
  <c r="D24" i="28"/>
  <c r="D22" i="28"/>
  <c r="C5" i="28"/>
  <c r="D5" i="28"/>
  <c r="C22" i="28"/>
  <c r="C24" i="28"/>
  <c r="C28" i="28" s="1"/>
  <c r="G61" i="38"/>
  <c r="G22" i="38"/>
  <c r="E55" i="38"/>
  <c r="G55" i="38" s="1"/>
  <c r="E56" i="38"/>
  <c r="T33" i="40"/>
  <c r="V33" i="40"/>
  <c r="T19" i="40"/>
  <c r="V19" i="40" s="1"/>
  <c r="D28" i="45"/>
  <c r="F34" i="40"/>
  <c r="G34" i="40" s="1"/>
  <c r="T29" i="40"/>
  <c r="V29" i="40"/>
  <c r="F29" i="40"/>
  <c r="G29" i="40" s="1"/>
  <c r="T13" i="40"/>
  <c r="V13" i="40" s="1"/>
  <c r="K13" i="40"/>
  <c r="M13" i="40"/>
  <c r="Q17" i="40"/>
  <c r="Q21" i="40" s="1"/>
  <c r="S25" i="40"/>
  <c r="S15" i="40"/>
  <c r="S33" i="40"/>
  <c r="S13" i="40"/>
  <c r="N13" i="40"/>
  <c r="O13" i="40"/>
  <c r="E19" i="40"/>
  <c r="D29" i="40"/>
  <c r="E29" i="40"/>
  <c r="S21" i="40" l="1"/>
  <c r="Q31" i="40"/>
  <c r="B56" i="45"/>
  <c r="T34" i="40"/>
  <c r="V34" i="40" s="1"/>
  <c r="F17" i="40"/>
  <c r="L17" i="40"/>
  <c r="I17" i="40"/>
  <c r="D33" i="40"/>
  <c r="E33" i="40" s="1"/>
  <c r="D17" i="40"/>
  <c r="N25" i="40"/>
  <c r="O25" i="40" s="1"/>
  <c r="S17" i="40"/>
  <c r="G15" i="40"/>
  <c r="S31" i="40" l="1"/>
  <c r="Q36" i="40"/>
  <c r="L21" i="40"/>
  <c r="M17" i="40"/>
  <c r="G17" i="40"/>
  <c r="F21" i="40"/>
  <c r="E17" i="40"/>
  <c r="D21" i="40"/>
  <c r="K17" i="40"/>
  <c r="N17" i="40"/>
  <c r="I21" i="40"/>
  <c r="T17" i="40"/>
  <c r="V17" i="40" s="1"/>
  <c r="Q62" i="40" l="1"/>
  <c r="S36" i="40"/>
  <c r="Q67" i="40"/>
  <c r="I31" i="40"/>
  <c r="K21" i="40"/>
  <c r="T21" i="40"/>
  <c r="V21" i="40" s="1"/>
  <c r="F31" i="40"/>
  <c r="G21" i="40"/>
  <c r="O17" i="40"/>
  <c r="N21" i="40"/>
  <c r="O21" i="40" s="1"/>
  <c r="E21" i="40"/>
  <c r="D31" i="40"/>
  <c r="M21" i="40"/>
  <c r="L31" i="40"/>
  <c r="D36" i="40" l="1"/>
  <c r="E31" i="40"/>
  <c r="F36" i="40"/>
  <c r="G31" i="40"/>
  <c r="I39" i="40"/>
  <c r="I41" i="40" s="1"/>
  <c r="N31" i="40"/>
  <c r="O31" i="40" s="1"/>
  <c r="T31" i="40"/>
  <c r="K31" i="40"/>
  <c r="I36" i="40"/>
  <c r="L36" i="40"/>
  <c r="M36" i="40" s="1"/>
  <c r="M31" i="40"/>
  <c r="E36" i="40" l="1"/>
  <c r="D62" i="40"/>
  <c r="I62" i="40"/>
  <c r="I67" i="40"/>
  <c r="K36" i="40"/>
  <c r="N36" i="40"/>
  <c r="O36" i="40" s="1"/>
  <c r="V31" i="40"/>
  <c r="T36" i="40"/>
  <c r="V36" i="40" s="1"/>
  <c r="G36" i="40"/>
  <c r="F62"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Sameera K.A. Madusanka</author>
  </authors>
  <commentList>
    <comment ref="I159" authorId="0" shapeId="0" xr:uid="{00000000-0006-0000-0000-000001000000}">
      <text>
        <r>
          <rPr>
            <b/>
            <sz val="9"/>
            <color indexed="81"/>
            <rFont val="Tahoma"/>
            <family val="2"/>
          </rPr>
          <t>Sameera K.A. Madusanka:</t>
        </r>
        <r>
          <rPr>
            <sz val="9"/>
            <color indexed="81"/>
            <rFont val="Tahoma"/>
            <family val="2"/>
          </rPr>
          <t xml:space="preserve">
Debenture Interest</t>
        </r>
      </text>
    </comment>
  </commentList>
</comments>
</file>

<file path=xl/sharedStrings.xml><?xml version="1.0" encoding="utf-8"?>
<sst xmlns="http://schemas.openxmlformats.org/spreadsheetml/2006/main" count="2629" uniqueCount="1191">
  <si>
    <t xml:space="preserve">Expenses paid through Singer </t>
  </si>
  <si>
    <t>(Sri Lanka) Ltd</t>
  </si>
  <si>
    <t xml:space="preserve">  (Sri Lanka) Ltd</t>
  </si>
  <si>
    <t xml:space="preserve">Cash Collected through Singer </t>
  </si>
  <si>
    <t xml:space="preserve">Balance as at the beginning of the year </t>
  </si>
  <si>
    <t>Deferred Revenue</t>
  </si>
  <si>
    <t>Loans</t>
  </si>
  <si>
    <t>obtained from Sampath Bank</t>
  </si>
  <si>
    <t>Cooperate Gurantee for loan</t>
  </si>
  <si>
    <t>Mr. Shivaji</t>
  </si>
  <si>
    <t>Mrs. Shivaji</t>
  </si>
  <si>
    <t>(Spouse of Mr. Shivaji)</t>
  </si>
  <si>
    <t>Net Interest Income</t>
  </si>
  <si>
    <t>Prommisory Notes</t>
  </si>
  <si>
    <t>G/L CODE</t>
  </si>
  <si>
    <t>LEDGER A/C NAME</t>
  </si>
  <si>
    <t>Petty Cash Control</t>
  </si>
  <si>
    <t>Fund Transfer Control A/c</t>
  </si>
  <si>
    <t>Bank Account-Com-6048</t>
  </si>
  <si>
    <t>Bank Account Com D.Tax-6051</t>
  </si>
  <si>
    <t>Sampath Bank  A/C 002930010742</t>
  </si>
  <si>
    <t>Repo Investment</t>
  </si>
  <si>
    <t>HP Not Due-NP-CN</t>
  </si>
  <si>
    <t>HP Due-P-CN</t>
  </si>
  <si>
    <t>HP Not Due-P-CN</t>
  </si>
  <si>
    <t>HP Due-NP-CN</t>
  </si>
  <si>
    <t>Early Settlement-HP-CN</t>
  </si>
  <si>
    <t>CN Writeoff control Account</t>
  </si>
  <si>
    <t>HP Not Due-NP-VH</t>
  </si>
  <si>
    <t>HP Due-P-VH</t>
  </si>
  <si>
    <t>HP Not Due-P-VH</t>
  </si>
  <si>
    <t>HP Due-NP-VH</t>
  </si>
  <si>
    <t>Early Settlement-HP-VH</t>
  </si>
  <si>
    <t>Vehicle Writeoff control A/C</t>
  </si>
  <si>
    <t>Loan Stock P-PL</t>
  </si>
  <si>
    <t>Loan Debtor P-PL</t>
  </si>
  <si>
    <t>Early Settlement-PL</t>
  </si>
  <si>
    <t>Loan Stock NP-PL</t>
  </si>
  <si>
    <t>Loan Debtor NP-PL</t>
  </si>
  <si>
    <t>Staff Loans-Vehicle</t>
  </si>
  <si>
    <t>Receivable From Employees - Insurance</t>
  </si>
  <si>
    <t>CF Not Due-P-CF</t>
  </si>
  <si>
    <t>CF Due-P</t>
  </si>
  <si>
    <t>CF Not Due -NP</t>
  </si>
  <si>
    <t>CF Due NP</t>
  </si>
  <si>
    <t>Early Settellment CF</t>
  </si>
  <si>
    <t>CF Writeoff control Account</t>
  </si>
  <si>
    <t>LR Not Due-P-LE</t>
  </si>
  <si>
    <t>LR Not Due-NP-LE</t>
  </si>
  <si>
    <t>LR Due-P-LE</t>
  </si>
  <si>
    <t>LR Due-NP-LE</t>
  </si>
  <si>
    <t>Early Settlement-LE</t>
  </si>
  <si>
    <t>Leasing Writeoff Control A/C</t>
  </si>
  <si>
    <t>Cheque Return Charges Receivable</t>
  </si>
  <si>
    <t>Furniture &amp; Fittings</t>
  </si>
  <si>
    <t>INSURANCE RECOVEREBLE</t>
  </si>
  <si>
    <t>Loans Against Fixed Deposits</t>
  </si>
  <si>
    <t>Interest Recevables-FD-Loans</t>
  </si>
  <si>
    <t>RMV Charges Recovarable</t>
  </si>
  <si>
    <t>Seizing Fee Recovarable</t>
  </si>
  <si>
    <t>Service Charges Receivable</t>
  </si>
  <si>
    <t>Client Contribution Recevable-LE</t>
  </si>
  <si>
    <t>Client Contribution Recevable-HP-VH</t>
  </si>
  <si>
    <t>Pre Paid Expenses</t>
  </si>
  <si>
    <t>Notional Tax Recevables</t>
  </si>
  <si>
    <t>Stamp Duty Receivable</t>
  </si>
  <si>
    <t>Valuation Fees Recoverable A/C</t>
  </si>
  <si>
    <t>Leagal Fees Receivable - Trade</t>
  </si>
  <si>
    <t>Debit Tax Receivable</t>
  </si>
  <si>
    <t>Repairing Charges Receivable</t>
  </si>
  <si>
    <t>Insurance Commission Receivables</t>
  </si>
  <si>
    <t>Motor Vevicle</t>
  </si>
  <si>
    <t>EDP Equipment</t>
  </si>
  <si>
    <t>EDP Software</t>
  </si>
  <si>
    <t>Building Renovation-HO</t>
  </si>
  <si>
    <t>Building Renovation-Wattala</t>
  </si>
  <si>
    <t>Accu. Dep.Motor Vehicle</t>
  </si>
  <si>
    <t>Accumulated Dep-EDP Equip</t>
  </si>
  <si>
    <t>Accu.Dep. EDP Software</t>
  </si>
  <si>
    <t>Accu. Dep-Renovtion-HO</t>
  </si>
  <si>
    <t>Acc.Dep-Renovation- Wattala</t>
  </si>
  <si>
    <t>Current A/C-HO</t>
  </si>
  <si>
    <t>Current A/C-WT</t>
  </si>
  <si>
    <t>C/A with KD</t>
  </si>
  <si>
    <t>HP Creditors-CN</t>
  </si>
  <si>
    <t>Overpayment -HP-CN</t>
  </si>
  <si>
    <t>Unearned Income-P-HP-CN</t>
  </si>
  <si>
    <t>Unearned Income -NP-HP-CN</t>
  </si>
  <si>
    <t>Pre Paid Rentals-P-HP-CN</t>
  </si>
  <si>
    <t>Interest In Suspence-HP-CN</t>
  </si>
  <si>
    <t>Excess in Non_Standard Receipt-CN</t>
  </si>
  <si>
    <t>HP Vehicle Creditors-VH</t>
  </si>
  <si>
    <t>Overpayment -HP-VH</t>
  </si>
  <si>
    <t>Unearned Income-P-HP-VH</t>
  </si>
  <si>
    <t>Unearned Income -NP-HP-VH</t>
  </si>
  <si>
    <t>Pre Paid Rentals-P-HP-VH</t>
  </si>
  <si>
    <t>Pre Paid Rentals-NP -HP-VH</t>
  </si>
  <si>
    <t>Interest In Suspence-HP-VH</t>
  </si>
  <si>
    <t>Introducer Comm Payable-HP Vehicle</t>
  </si>
  <si>
    <t>WHT Payables</t>
  </si>
  <si>
    <t>RMV Charges Payable</t>
  </si>
  <si>
    <t>Seizing Fee Payable</t>
  </si>
  <si>
    <t>Acconts Payables-Other</t>
  </si>
  <si>
    <t>Overpayment CF</t>
  </si>
  <si>
    <t>Unearned Income-CF-P</t>
  </si>
  <si>
    <t>Unearned Income-CF-NP</t>
  </si>
  <si>
    <t>Inters In Suspence-CF</t>
  </si>
  <si>
    <t>CFCreditor</t>
  </si>
  <si>
    <t>Stamp Duty Payable</t>
  </si>
  <si>
    <t>Valuation Fees Payable</t>
  </si>
  <si>
    <t>Leagal Fees Payable - Trade</t>
  </si>
  <si>
    <t>Excess in Non_Standard Receipt-CF</t>
  </si>
  <si>
    <t>Repairing Charges Payable</t>
  </si>
  <si>
    <t>VAT Suspence</t>
  </si>
  <si>
    <t>VAT Control</t>
  </si>
  <si>
    <t>Loan Unearned Income P-PL</t>
  </si>
  <si>
    <t>Loan Unearned Income NP-PL</t>
  </si>
  <si>
    <t>Overpayment-Loans</t>
  </si>
  <si>
    <t>Interest In Suspence-PL</t>
  </si>
  <si>
    <t>Loan Creditors-PL</t>
  </si>
  <si>
    <t>Excess in Non_Standard Receipt-PL</t>
  </si>
  <si>
    <t>Finance Lease Creditors</t>
  </si>
  <si>
    <t>Overpayment-LE</t>
  </si>
  <si>
    <t>Unearned Income-P-LE</t>
  </si>
  <si>
    <t>Unearned Income-NP-LE</t>
  </si>
  <si>
    <t>Pre Paid Rentals-P-LE</t>
  </si>
  <si>
    <t>Pre Paid Rentals-NP-LE</t>
  </si>
  <si>
    <t>Interest In Suspence-LE</t>
  </si>
  <si>
    <t>Introducer Comm.Payable-Lease</t>
  </si>
  <si>
    <t>Excess in Non_Standard Receipt-LE</t>
  </si>
  <si>
    <t>Accured Interest-FD</t>
  </si>
  <si>
    <t>Bad Debt Provisions-CN</t>
  </si>
  <si>
    <t>Bad Debt Provision-VH</t>
  </si>
  <si>
    <t>Bad Debt Provision-Leasing</t>
  </si>
  <si>
    <t>Bad Debt Provision-CF</t>
  </si>
  <si>
    <t>Bad Debt Provision-PL</t>
  </si>
  <si>
    <t>Current Portion Of Sampath Bank Loan</t>
  </si>
  <si>
    <t>Deferred Tax Payables</t>
  </si>
  <si>
    <t>Finacial VAT Payables</t>
  </si>
  <si>
    <t>Accrued Audit Fees</t>
  </si>
  <si>
    <t>Accrued Security</t>
  </si>
  <si>
    <t>Accrued Telephone</t>
  </si>
  <si>
    <t>Accrued Bonus</t>
  </si>
  <si>
    <t>Accrued Maintenance Allowances</t>
  </si>
  <si>
    <t>Accrued - Royalties</t>
  </si>
  <si>
    <t>Accrued - Meeting &amp; Training</t>
  </si>
  <si>
    <t>Accrued Professional Fees - Audit Commit</t>
  </si>
  <si>
    <t>Accrued - Janitorial Expenses</t>
  </si>
  <si>
    <t>Accrued  Professional Fees - Directors</t>
  </si>
  <si>
    <t>Accrued Employee A.P.A.</t>
  </si>
  <si>
    <t>Accrued Collection Commission</t>
  </si>
  <si>
    <t>Accrued Interest - Bank Loan</t>
  </si>
  <si>
    <t>Accrued Interest - Promissory Notes</t>
  </si>
  <si>
    <t>Deferred Revenue - Commission</t>
  </si>
  <si>
    <t>Deferred Revenue - Service Charge</t>
  </si>
  <si>
    <t>Inter Company Payables - Singer</t>
  </si>
  <si>
    <t>Sampath Bank Loan-1</t>
  </si>
  <si>
    <t>Retaring Gratuity Provision</t>
  </si>
  <si>
    <t>Fixed Deposits None Current Portion</t>
  </si>
  <si>
    <t>Ordinery Share Capital</t>
  </si>
  <si>
    <t>Statuery Reserve</t>
  </si>
  <si>
    <t>Retained Earning</t>
  </si>
  <si>
    <t>Earned Income-P-HP-CN</t>
  </si>
  <si>
    <t>Transfer Feeon-HP-CN</t>
  </si>
  <si>
    <t>Earned Income-P-HP-VH</t>
  </si>
  <si>
    <t>Transfer Feeon-HP-VH</t>
  </si>
  <si>
    <t>Earned Income-FD Loans</t>
  </si>
  <si>
    <t>Interest Income-CF</t>
  </si>
  <si>
    <t>Earned Incom P-PL</t>
  </si>
  <si>
    <t>Earned Income-P-LE</t>
  </si>
  <si>
    <t>Over Due Interest-LE</t>
  </si>
  <si>
    <t>Over Due Interest-PL</t>
  </si>
  <si>
    <t>Service Charge HP-VH</t>
  </si>
  <si>
    <t>Service Charge -Lease</t>
  </si>
  <si>
    <t>Service Charge HP-CN</t>
  </si>
  <si>
    <t>Service Charge-CF</t>
  </si>
  <si>
    <t>Service Charge-PL</t>
  </si>
  <si>
    <t>Commission Income HP-VH</t>
  </si>
  <si>
    <t>Commission Income HP-CN</t>
  </si>
  <si>
    <t>Commission Income-CF</t>
  </si>
  <si>
    <t>Transfer Fee Income -LE</t>
  </si>
  <si>
    <t>Transfer Fee Income -CF</t>
  </si>
  <si>
    <t>insurance commissiom</t>
  </si>
  <si>
    <t>Cheque Returns Charges</t>
  </si>
  <si>
    <t>Collection Bad Debts Written Off</t>
  </si>
  <si>
    <t>TB Interest Income</t>
  </si>
  <si>
    <t>Introducer  Commissions-LE</t>
  </si>
  <si>
    <t>Introducer Com-HP-VH</t>
  </si>
  <si>
    <t>Collection Commission-FCO</t>
  </si>
  <si>
    <t>Discount</t>
  </si>
  <si>
    <t>Financial VAT</t>
  </si>
  <si>
    <t>Commercial Advertising</t>
  </si>
  <si>
    <t>Bad-Debts-HP-VH</t>
  </si>
  <si>
    <t>Bad Debts-Lease</t>
  </si>
  <si>
    <t>Bad Debts-HP-CN</t>
  </si>
  <si>
    <t>Bad-Debts - CF</t>
  </si>
  <si>
    <t>Bad-Debts - PL</t>
  </si>
  <si>
    <t>Bad Debts - Writeoff - CN</t>
  </si>
  <si>
    <t>Bad Debts - Writeoff - LE</t>
  </si>
  <si>
    <t>Bad Debts - Writeoff - VH</t>
  </si>
  <si>
    <t>Bad Debts - Writeoff - CF</t>
  </si>
  <si>
    <t>Directors Fees</t>
  </si>
  <si>
    <t>Overtime</t>
  </si>
  <si>
    <t>Bonuses</t>
  </si>
  <si>
    <t>Empolyee A.P.A.</t>
  </si>
  <si>
    <t>Medical Expe</t>
  </si>
  <si>
    <t>Grativity Exp</t>
  </si>
  <si>
    <t>Staff Welfare</t>
  </si>
  <si>
    <t>Employee Benefits - Other</t>
  </si>
  <si>
    <t>Vehicle Maintenance</t>
  </si>
  <si>
    <t>Travel &amp; Bhatta - Marketing</t>
  </si>
  <si>
    <t>Fuel Exp</t>
  </si>
  <si>
    <t>Vehicle Maintance - CEO</t>
  </si>
  <si>
    <t>Travel &amp; Bhatta - Office Based Managers</t>
  </si>
  <si>
    <t>Travel &amp; Bhatta - General Staff</t>
  </si>
  <si>
    <t>Foreign Travel</t>
  </si>
  <si>
    <t>Trainning Exp</t>
  </si>
  <si>
    <t>Meeting Exp</t>
  </si>
  <si>
    <t>Registras Fees</t>
  </si>
  <si>
    <t>SubscriptionsXXX</t>
  </si>
  <si>
    <t>Legal Fees</t>
  </si>
  <si>
    <t>Interest Income</t>
  </si>
  <si>
    <t>Profit from Operating Activities</t>
  </si>
  <si>
    <t>Less:- Operating Expenses</t>
  </si>
  <si>
    <t>Staff Cost</t>
  </si>
  <si>
    <t>Administration &amp; Selling Expenses</t>
  </si>
  <si>
    <t>Net Profit from Ordinary Activities Before Tax</t>
  </si>
  <si>
    <t>Value Added Tax on Financial Services</t>
  </si>
  <si>
    <t>Taxation</t>
  </si>
  <si>
    <t>Net profit for the year</t>
  </si>
  <si>
    <t xml:space="preserve">                               </t>
  </si>
  <si>
    <t xml:space="preserve">Name of </t>
  </si>
  <si>
    <t>Nature of Transactions</t>
  </si>
  <si>
    <t>31.03.2006</t>
  </si>
  <si>
    <t>31.03.2005</t>
  </si>
  <si>
    <t xml:space="preserve">Director / Alternative </t>
  </si>
  <si>
    <t>Director / Executive</t>
  </si>
  <si>
    <t>Singer (Sri Lanka ) Ltd</t>
  </si>
  <si>
    <t>Mr.H.D.S.Amarasuriya</t>
  </si>
  <si>
    <t>Purchases</t>
  </si>
  <si>
    <t>Mr.G.C.B.Wijeyesinghe</t>
  </si>
  <si>
    <t>(Parent Company )</t>
  </si>
  <si>
    <t>Mr.K.Shah</t>
  </si>
  <si>
    <t>Interest Expenses</t>
  </si>
  <si>
    <t>Mr. P.Sivaji</t>
  </si>
  <si>
    <t>Mr.J.P.Cannon</t>
  </si>
  <si>
    <t>Mr.N.M.Prakash</t>
  </si>
  <si>
    <t>Fixed Assets Purchase</t>
  </si>
  <si>
    <t>Loan Granted to Company</t>
  </si>
  <si>
    <t>Professional Fees - Other</t>
  </si>
  <si>
    <t>Professional Fees - Audit Commit</t>
  </si>
  <si>
    <t>Reposseing Expenses-CN</t>
  </si>
  <si>
    <t>Stationery Exp</t>
  </si>
  <si>
    <t xml:space="preserve">Related Party Transactions </t>
  </si>
  <si>
    <t>DIRECTORS INTEREST IN CONTRACTS &amp; RELATED PARTY DISCLOSURES (Contd..)</t>
  </si>
  <si>
    <t>Office Supplies</t>
  </si>
  <si>
    <t>Computer Stationary</t>
  </si>
  <si>
    <t>Maintenance - Furniture &amp; Equipment</t>
  </si>
  <si>
    <t>Dep EDP Equipments</t>
  </si>
  <si>
    <t>Dep Moter Vehicle</t>
  </si>
  <si>
    <t>Dep Furniture &amp; Fittings</t>
  </si>
  <si>
    <t>Dep Renovation Building</t>
  </si>
  <si>
    <t>Depreciation - Edp Software</t>
  </si>
  <si>
    <t>Maintanence Charges-Software</t>
  </si>
  <si>
    <t>Electricity Exp.</t>
  </si>
  <si>
    <t>Water Exp.</t>
  </si>
  <si>
    <t>Security Charges</t>
  </si>
  <si>
    <t>Janitorial Service</t>
  </si>
  <si>
    <t>Vehicle Insurance</t>
  </si>
  <si>
    <t>Insurance Others</t>
  </si>
  <si>
    <t>Insurance-Money in Transit</t>
  </si>
  <si>
    <t>Directors Liability Insurance</t>
  </si>
  <si>
    <t>Telephone Exp</t>
  </si>
  <si>
    <t>Postage</t>
  </si>
  <si>
    <t>Courier Charges</t>
  </si>
  <si>
    <t>Bank Charges</t>
  </si>
  <si>
    <t>Debit Tax</t>
  </si>
  <si>
    <t>Promissory Note - Expenses</t>
  </si>
  <si>
    <t>Clearance Sale Expenses</t>
  </si>
  <si>
    <t>Subscription</t>
  </si>
  <si>
    <t>Credit Bureau Charges</t>
  </si>
  <si>
    <t>News Papers</t>
  </si>
  <si>
    <t>Sundry Admin Exp</t>
  </si>
  <si>
    <t>Over Draft Interest</t>
  </si>
  <si>
    <t>Interst Exp SB Bank Loan 1</t>
  </si>
  <si>
    <t>Interest Expenses- Promissory Notes</t>
  </si>
  <si>
    <t>Interest-FD</t>
  </si>
  <si>
    <t>Deferred Tax Expenses</t>
  </si>
  <si>
    <t>Royalty</t>
  </si>
  <si>
    <t>Loans to Company Officers</t>
  </si>
  <si>
    <t xml:space="preserve">Singer Finance (Lanka) Limited </t>
  </si>
  <si>
    <t>INCOME  STATEMENT</t>
  </si>
  <si>
    <t>Note</t>
  </si>
  <si>
    <t>Rs.</t>
  </si>
  <si>
    <t>Income</t>
  </si>
  <si>
    <t>Colombo</t>
  </si>
  <si>
    <t>ASSETS</t>
  </si>
  <si>
    <t>Hire Debtors</t>
  </si>
  <si>
    <t>Property, Plant &amp; Equipments</t>
  </si>
  <si>
    <t>Total Assets</t>
  </si>
  <si>
    <t>Total Liabilities</t>
  </si>
  <si>
    <t>Total</t>
  </si>
  <si>
    <t>NOTES TO THE FINANCIAL STATEMENTS</t>
  </si>
  <si>
    <t>Non-Current</t>
  </si>
  <si>
    <t xml:space="preserve">Current </t>
  </si>
  <si>
    <t>COMMITMENTS &amp; CONTINGENCIES</t>
  </si>
  <si>
    <t>DETAILED INCOME STATEMENT</t>
  </si>
  <si>
    <t>Statement</t>
  </si>
  <si>
    <t>I</t>
  </si>
  <si>
    <t>Salaries</t>
  </si>
  <si>
    <t>Rent</t>
  </si>
  <si>
    <t>27.1</t>
  </si>
  <si>
    <t>27.2</t>
  </si>
  <si>
    <t>27.3</t>
  </si>
  <si>
    <t>27.4</t>
  </si>
  <si>
    <t>Deferred Taxation</t>
  </si>
  <si>
    <t>LIABILITIES</t>
  </si>
  <si>
    <t>Trade &amp; Other Payables</t>
  </si>
  <si>
    <t>Interest Expense</t>
  </si>
  <si>
    <t>II</t>
  </si>
  <si>
    <t>Public Deposits</t>
  </si>
  <si>
    <t>INSURANCE PAYABLE</t>
  </si>
  <si>
    <t>28.1</t>
  </si>
  <si>
    <t>28.2</t>
  </si>
  <si>
    <t>28.3</t>
  </si>
  <si>
    <t>28.4</t>
  </si>
  <si>
    <t>NET</t>
  </si>
  <si>
    <t>Bank Of Ceylon - A/c 5155214</t>
  </si>
  <si>
    <t>Interest Receivable On Investments</t>
  </si>
  <si>
    <t>Receivable From Employees - Advances</t>
  </si>
  <si>
    <t>Receivable From Employees - Shortages</t>
  </si>
  <si>
    <t>Client Contribution Recevable-HP-CN</t>
  </si>
  <si>
    <t>Facility Transfer Control</t>
  </si>
  <si>
    <t>Stamp Duty Control A/c</t>
  </si>
  <si>
    <t>Asset Replacement Charges Receivable</t>
  </si>
  <si>
    <t>Introducer Commission Receivable</t>
  </si>
  <si>
    <t>Prepaid Insurance</t>
  </si>
  <si>
    <t>Current A/c - KG</t>
  </si>
  <si>
    <t>Refund on Cancellation</t>
  </si>
  <si>
    <t>Asset Replacement Charges Payable</t>
  </si>
  <si>
    <t>Overpayment Refund</t>
  </si>
  <si>
    <t>Accrued Interst-CD</t>
  </si>
  <si>
    <t>Current Portion Of BOC Loan</t>
  </si>
  <si>
    <t>Bank Of Ceylon Loan</t>
  </si>
  <si>
    <t>Interest Income-VH</t>
  </si>
  <si>
    <t>Transfer Fee Income -PL</t>
  </si>
  <si>
    <t>Miscellaneous-Other Income</t>
  </si>
  <si>
    <t>Personal Recruitment - Advertising</t>
  </si>
  <si>
    <t>Advertising -  Repossessed Items</t>
  </si>
  <si>
    <t>Promotion Exp</t>
  </si>
  <si>
    <t>Repairing Expense for CN - Repossessed</t>
  </si>
  <si>
    <t>Repairing Expense for LE - Repossessed -</t>
  </si>
  <si>
    <t>Casual Wages</t>
  </si>
  <si>
    <t>RMV Charges</t>
  </si>
  <si>
    <t>Consultation Fees</t>
  </si>
  <si>
    <t>Maintenance &amp; Repair - Building</t>
  </si>
  <si>
    <t>Business Licenses Fees</t>
  </si>
  <si>
    <t>Mobile Phone Expence</t>
  </si>
  <si>
    <t>Money in Transit</t>
  </si>
  <si>
    <t>Stamp Duty</t>
  </si>
  <si>
    <t>Interst Exp BOC Loan</t>
  </si>
  <si>
    <t>Fixed Deposits</t>
  </si>
  <si>
    <t>Other Operating Income</t>
  </si>
  <si>
    <t>Provision for Bad &amp; Doubtfull Debts</t>
  </si>
  <si>
    <t xml:space="preserve">Name of the Related </t>
  </si>
  <si>
    <t>Party and Relationship</t>
  </si>
  <si>
    <t xml:space="preserve">Mr. Sivajee </t>
  </si>
  <si>
    <t>(Director)</t>
  </si>
  <si>
    <t xml:space="preserve">Transactions with Group Companies </t>
  </si>
  <si>
    <t xml:space="preserve">Transactions with Directors and their close Family Members </t>
  </si>
  <si>
    <t xml:space="preserve">Name of the Company </t>
  </si>
  <si>
    <t>and Relationship</t>
  </si>
  <si>
    <t xml:space="preserve">Amounts </t>
  </si>
  <si>
    <t>Made a Fixed Deposit</t>
  </si>
  <si>
    <t xml:space="preserve">at prevaling interest rate </t>
  </si>
  <si>
    <t xml:space="preserve">of the Company </t>
  </si>
  <si>
    <t xml:space="preserve">Mrs. Sivajee </t>
  </si>
  <si>
    <t>(Spouse of Mr. Sivajee)</t>
  </si>
  <si>
    <t>Cash in Hand</t>
  </si>
  <si>
    <t>Dividend Income</t>
  </si>
  <si>
    <t>25.</t>
  </si>
  <si>
    <t>26.</t>
  </si>
  <si>
    <t>27.</t>
  </si>
  <si>
    <t>EVENTS OCCURRING AFTER THE BALANCE SHEET DATE</t>
  </si>
  <si>
    <t>DIRECTORS INTEREST IN CONTRACTS &amp; RELATED PARTY DISCLOSURES</t>
  </si>
  <si>
    <t>Amounts collected during the year</t>
  </si>
  <si>
    <t>Amounts recognised as revenue during the year</t>
  </si>
  <si>
    <t>Balance as at end of the year</t>
  </si>
  <si>
    <t>15.2</t>
  </si>
  <si>
    <t>Vehicle Loans to Company Officers</t>
  </si>
  <si>
    <t xml:space="preserve"> 20 February 2006</t>
  </si>
  <si>
    <t>The accounting policies and notes on pages 6 through 17 form an integral part of the financial statements.</t>
  </si>
  <si>
    <t>%</t>
  </si>
  <si>
    <t>Accu. Dep.-Furniture &amp; Fittings</t>
  </si>
  <si>
    <t>Excess in Non_Standard Receipt</t>
  </si>
  <si>
    <t>Advance Payments</t>
  </si>
  <si>
    <t>Office Equipment</t>
  </si>
  <si>
    <t>Acc. Dep. Office Equipment</t>
  </si>
  <si>
    <t>Investment - C R I B</t>
  </si>
  <si>
    <t>Refundable Deposits</t>
  </si>
  <si>
    <t>Introducer Comm Payable-PL</t>
  </si>
  <si>
    <t>Employee Benefit Fund</t>
  </si>
  <si>
    <t>Bad Debt Provision-Other</t>
  </si>
  <si>
    <t>WHT Payable on Creditors</t>
  </si>
  <si>
    <t>Accrued Advertising</t>
  </si>
  <si>
    <t>Accrued Salaries</t>
  </si>
  <si>
    <t>Accrued Employee Benifit Plan</t>
  </si>
  <si>
    <t>Inter Company Loans - Singer</t>
  </si>
  <si>
    <t>Other Income Debit Tax - PL</t>
  </si>
  <si>
    <t>Bad-Debts - Other</t>
  </si>
  <si>
    <t>Bad Debts - Writeoff - Other</t>
  </si>
  <si>
    <t>M S P S Contribution</t>
  </si>
  <si>
    <t>ETF 3% Contribution</t>
  </si>
  <si>
    <t>Employee Benifit Plan</t>
  </si>
  <si>
    <t>Dep.Office Equipment</t>
  </si>
  <si>
    <t>Rent &amp; Occupation - Insurance</t>
  </si>
  <si>
    <t>Recovery Expense - PL</t>
  </si>
  <si>
    <t>PLAN</t>
  </si>
  <si>
    <t>Prior Yr</t>
  </si>
  <si>
    <t>Vs</t>
  </si>
  <si>
    <t>SINGER FINANCE ( LANKA ) LTD</t>
  </si>
  <si>
    <t>RATIO ANALYSIS</t>
  </si>
  <si>
    <t>RATIOS</t>
  </si>
  <si>
    <t>BENCHMARK</t>
  </si>
  <si>
    <t>WEIGHTED</t>
  </si>
  <si>
    <t>RANGE</t>
  </si>
  <si>
    <t>AVERAGE</t>
  </si>
  <si>
    <t>HIGHEST</t>
  </si>
  <si>
    <t>LOWEST</t>
  </si>
  <si>
    <t>Assets Quality</t>
  </si>
  <si>
    <t>Gross Non-Performing Advances Ratio</t>
  </si>
  <si>
    <t>=</t>
  </si>
  <si>
    <t>(Net Of Interest In Suspense )</t>
  </si>
  <si>
    <t>Net Non-Performing Advances Ratio</t>
  </si>
  <si>
    <t>(Net Of Interest In Suspense And Provisions )</t>
  </si>
  <si>
    <t>Profitability Ratios</t>
  </si>
  <si>
    <t>Gross Interest Margin</t>
  </si>
  <si>
    <t>NET PROFIT TO TOTAL ASSETS</t>
  </si>
  <si>
    <t>NET PROFIT BEFORE TAX</t>
  </si>
  <si>
    <t>TOTAL ASSETS</t>
  </si>
  <si>
    <t>Net Profit To Total Assets</t>
  </si>
  <si>
    <t>RETURN ON AVERAGE SHARE HOLDERS FUND</t>
  </si>
  <si>
    <t>PROFIT AFTER TAX</t>
  </si>
  <si>
    <t>SHARE HOLDERS FUNDS</t>
  </si>
  <si>
    <t>Return On Average Share Holders Fund</t>
  </si>
  <si>
    <t>EARNINGS PER SHARE</t>
  </si>
  <si>
    <t>NO OF SHARES</t>
  </si>
  <si>
    <t>Earnings Per Share</t>
  </si>
  <si>
    <t>Balance Sheet Ratios</t>
  </si>
  <si>
    <t>Net Assets Per Share</t>
  </si>
  <si>
    <t>Equity : Loans</t>
  </si>
  <si>
    <t>Statutory Ratios</t>
  </si>
  <si>
    <t>Capital Adequacy Ratio Tier 1</t>
  </si>
  <si>
    <t xml:space="preserve"> (Minimum Requirement 5% )</t>
  </si>
  <si>
    <t>No Of Employees</t>
  </si>
  <si>
    <t>.Bank Account DFCC-001001011130</t>
  </si>
  <si>
    <t>Facility Transfer Receivable</t>
  </si>
  <si>
    <t>Current A/c - WE</t>
  </si>
  <si>
    <t>Prepaid Rentals-CF-P</t>
  </si>
  <si>
    <t>Current Portion of Sampath Bank Loan 02</t>
  </si>
  <si>
    <t>Current Portion DFCC Vardhana Bank Loan</t>
  </si>
  <si>
    <t>Sampath Bank Loan-2</t>
  </si>
  <si>
    <t>DFCC Vardhana Bank Loan</t>
  </si>
  <si>
    <t>Bad Debts - Writeoff - LN</t>
  </si>
  <si>
    <t>Interest Exp DFCC Loan</t>
  </si>
  <si>
    <t>Ending</t>
  </si>
  <si>
    <t>30-Jun-2007</t>
  </si>
  <si>
    <t>30-Jun-2006</t>
  </si>
  <si>
    <t xml:space="preserve">Quarter </t>
  </si>
  <si>
    <t>Mar 2007</t>
  </si>
  <si>
    <t>Mar 2006</t>
  </si>
  <si>
    <t xml:space="preserve">Six Months </t>
  </si>
  <si>
    <t>Three Months</t>
  </si>
  <si>
    <t>ESC Receivable</t>
  </si>
  <si>
    <t>Insurance Luxury Tax Receivable</t>
  </si>
  <si>
    <t>Stamp Fees Receivable</t>
  </si>
  <si>
    <t>Building Renovation Wennappuwa</t>
  </si>
  <si>
    <t>Accumilated Depriciation-Renovation We</t>
  </si>
  <si>
    <t>Insurance Luxury Tax Payable</t>
  </si>
  <si>
    <t>Stamp Fees Payable</t>
  </si>
  <si>
    <t>Vat Return Payable</t>
  </si>
  <si>
    <t>ESC Payables</t>
  </si>
  <si>
    <t>Dividend Payment</t>
  </si>
  <si>
    <t>xxxDividend Paymentxxxx</t>
  </si>
  <si>
    <t>30-SEP-07</t>
  </si>
  <si>
    <t>Nine Months</t>
  </si>
  <si>
    <t>Nine Months Ended 30 September 2007</t>
  </si>
  <si>
    <t>30-SEP-2006</t>
  </si>
  <si>
    <t xml:space="preserve">Nine Months </t>
  </si>
  <si>
    <t>Rs. Million</t>
  </si>
  <si>
    <t>Profit Before Tax</t>
  </si>
  <si>
    <t>Restatement of Taxation @ 15%</t>
  </si>
  <si>
    <t>Restatement of Profit</t>
  </si>
  <si>
    <t>Restatement for Net Income</t>
  </si>
  <si>
    <t>Personnel Cost</t>
  </si>
  <si>
    <t>Depreciation</t>
  </si>
  <si>
    <t>Directors' Emoluments</t>
  </si>
  <si>
    <t>Establishment Expenses</t>
  </si>
  <si>
    <t>Other Expenses</t>
  </si>
  <si>
    <t>Cash and Bank Balances</t>
  </si>
  <si>
    <t>Government Securities</t>
  </si>
  <si>
    <t xml:space="preserve">Finance Leases </t>
  </si>
  <si>
    <t>Shares in Other Companies (Investments)</t>
  </si>
  <si>
    <t>Other Assets</t>
  </si>
  <si>
    <t>Total Interest Payable</t>
  </si>
  <si>
    <t>Bank Borrowings</t>
  </si>
  <si>
    <t>Other Borrowings</t>
  </si>
  <si>
    <t>SELECTED PERFORMANCE INDICATORS</t>
  </si>
  <si>
    <t>Indicator</t>
  </si>
  <si>
    <t>Deutsche Bank Trust A/c-0040949-000</t>
  </si>
  <si>
    <t>Reschedulement Control A/c</t>
  </si>
  <si>
    <t>Loan Stock- P-BL</t>
  </si>
  <si>
    <t>Client Contribution Recevables-CF</t>
  </si>
  <si>
    <t>Early Settlement - BL</t>
  </si>
  <si>
    <t>Cheque Return Control A/C</t>
  </si>
  <si>
    <t>Other Receivables</t>
  </si>
  <si>
    <t>Refundable Bank debit Tax a/c</t>
  </si>
  <si>
    <t>Repossessed Assets - VH</t>
  </si>
  <si>
    <t>Repossessed Assets - LE</t>
  </si>
  <si>
    <t>Repossessed Assets - CF</t>
  </si>
  <si>
    <t>Building Renovation - KG</t>
  </si>
  <si>
    <t>Building Renovation - Kandy</t>
  </si>
  <si>
    <t>Accumulated. Depriciation - KG</t>
  </si>
  <si>
    <t>Accumulated Depriciaton - KD</t>
  </si>
  <si>
    <t>Inter Company Receivable</t>
  </si>
  <si>
    <t>Return After Clousure Control</t>
  </si>
  <si>
    <t>Introducer Comm Payable-CN</t>
  </si>
  <si>
    <t>Prepaid Rentals-CF-NP</t>
  </si>
  <si>
    <t>Loan Creditor-BL</t>
  </si>
  <si>
    <t>Overpayment-BL</t>
  </si>
  <si>
    <t>Encashment Control A/c</t>
  </si>
  <si>
    <t>Bad Debt Provision - Vat</t>
  </si>
  <si>
    <t>Provision for Loss on Repossession - LE</t>
  </si>
  <si>
    <t>Provision for Loss on Repossession - VH</t>
  </si>
  <si>
    <t>Provision for Loss on Repossession - CF</t>
  </si>
  <si>
    <t>Loan on Securitization-01 Current Portio</t>
  </si>
  <si>
    <t>Accrued Emlpoyee Benefit Other A/c</t>
  </si>
  <si>
    <t>Accrued Interest on Securitization</t>
  </si>
  <si>
    <t>Loan on Securitization-01 Non Current</t>
  </si>
  <si>
    <t>Earned Income-P-BL</t>
  </si>
  <si>
    <t>Other Income Debit Tax- BL</t>
  </si>
  <si>
    <t>Other Income Debit Tax- CF</t>
  </si>
  <si>
    <t>Bad Debts - Vat</t>
  </si>
  <si>
    <t>Profit or Loss on Repossession-CF</t>
  </si>
  <si>
    <t>Profit or Loss on Repossession-VH</t>
  </si>
  <si>
    <t>Profit or Loss on Repossession-LE</t>
  </si>
  <si>
    <t>Staff Incentives</t>
  </si>
  <si>
    <t>Securitization Expenses</t>
  </si>
  <si>
    <t>Interest Expences on Securitization</t>
  </si>
  <si>
    <t>CN Control A/c</t>
  </si>
  <si>
    <t>Vehicle Control A/c</t>
  </si>
  <si>
    <t>PL Control A/c</t>
  </si>
  <si>
    <t>Receivable from Disposal of Assets</t>
  </si>
  <si>
    <t>Building Renovation- Matara</t>
  </si>
  <si>
    <t>Acc. Depriciation- Renovation MT</t>
  </si>
  <si>
    <t>Current A/c - MT</t>
  </si>
  <si>
    <t>Current A/c Nikaveratiya</t>
  </si>
  <si>
    <t>Current A/c Dambulla</t>
  </si>
  <si>
    <t>Current A/c Thambuththegama</t>
  </si>
  <si>
    <t>Accrued Corporate Guarentee Fee</t>
  </si>
  <si>
    <t>Interest In Suspence - Reschedule</t>
  </si>
  <si>
    <t>Pre Paid Rentals P-PL</t>
  </si>
  <si>
    <t>Pre Paid Rentals NP-PL</t>
  </si>
  <si>
    <t>Accrued-Electricity &amp; Water</t>
  </si>
  <si>
    <t>Acc. Collection Commision Singer</t>
  </si>
  <si>
    <t>Accrued Business Incentive A/c</t>
  </si>
  <si>
    <t>Over Due Interest-CN</t>
  </si>
  <si>
    <t>Over Due Interest-VH</t>
  </si>
  <si>
    <t>Over Due Interest-CF</t>
  </si>
  <si>
    <t>Over Due Interest - BL</t>
  </si>
  <si>
    <t>Income On Closure</t>
  </si>
  <si>
    <t>Interest Income on Investment Other</t>
  </si>
  <si>
    <t>Collection Commission Singer</t>
  </si>
  <si>
    <t>Business Incentive Exp A/c</t>
  </si>
  <si>
    <t>Travel &amp; Bhatta - Recovery</t>
  </si>
  <si>
    <t>Coporate Guarentee Fee</t>
  </si>
  <si>
    <t>Loss on Disposal of Fixed Assets</t>
  </si>
  <si>
    <t>Income Tax Expence</t>
  </si>
  <si>
    <t>As At</t>
  </si>
  <si>
    <t>Stated Capital</t>
  </si>
  <si>
    <t>CURRENT</t>
  </si>
  <si>
    <t>TB Investments</t>
  </si>
  <si>
    <t>Capital Part Settlement</t>
  </si>
  <si>
    <t>Contract Closures</t>
  </si>
  <si>
    <t>Receivable PL</t>
  </si>
  <si>
    <t>Other Charges Recoverables</t>
  </si>
  <si>
    <t>Loan Writeoff control A/C-PL</t>
  </si>
  <si>
    <t>Staff Loans - Vehicle Due</t>
  </si>
  <si>
    <t>Staff Loans - Vehicle Stock</t>
  </si>
  <si>
    <t>Staff Loan A/c - IFRS</t>
  </si>
  <si>
    <t>Early Settlement - SL</t>
  </si>
  <si>
    <t>Loan Due-P-BL</t>
  </si>
  <si>
    <t>Loan Due- NP-BL</t>
  </si>
  <si>
    <t>BL Control A/c</t>
  </si>
  <si>
    <t>Loan Not Due-NP-BL</t>
  </si>
  <si>
    <t>SS Due - P</t>
  </si>
  <si>
    <t>SS Due - NP</t>
  </si>
  <si>
    <t>SS Not Due - P</t>
  </si>
  <si>
    <t>SS Not Due - NP</t>
  </si>
  <si>
    <t>Cash Conversion Control - SS</t>
  </si>
  <si>
    <t>Sale Reversal Control - SS</t>
  </si>
  <si>
    <t>Early Closure Control - SS</t>
  </si>
  <si>
    <t>Reverts Control - SS</t>
  </si>
  <si>
    <t>Term Change Control - SS</t>
  </si>
  <si>
    <t>Other Recevables-LE</t>
  </si>
  <si>
    <t>LE Control A/c</t>
  </si>
  <si>
    <t>Loans Against CD</t>
  </si>
  <si>
    <t>Interest Recevables-Loans-CD</t>
  </si>
  <si>
    <t>Client Contribution Recevable-PL</t>
  </si>
  <si>
    <t>Transfer Fee Receivable</t>
  </si>
  <si>
    <t>FD Pre Payment Control A/c</t>
  </si>
  <si>
    <t>Down Payment Receivable-SS</t>
  </si>
  <si>
    <t>Reciept Cancellation Receivables</t>
  </si>
  <si>
    <t>Prepayment - IFRS</t>
  </si>
  <si>
    <t>Staff Vehicle Insurance Receivable</t>
  </si>
  <si>
    <t>Repossessed Assets-CN</t>
  </si>
  <si>
    <t>Disposal Assets Control-CN</t>
  </si>
  <si>
    <t>Disposal Assets Control - VH</t>
  </si>
  <si>
    <t>Disposal Assets Control - LE</t>
  </si>
  <si>
    <t>Disposal Assets Control - CF</t>
  </si>
  <si>
    <t>Software Devolopment</t>
  </si>
  <si>
    <t>Current A/C - SV</t>
  </si>
  <si>
    <t>Current A/c - SS</t>
  </si>
  <si>
    <t>Inter Company Collection Recievable - SS</t>
  </si>
  <si>
    <t>Lease Rental Stock NP</t>
  </si>
  <si>
    <t>Pre Paid Rentals-NP -HP-CN</t>
  </si>
  <si>
    <t>Unearnd Income-VH-Not Clear</t>
  </si>
  <si>
    <t>Unearned Income - IFRS</t>
  </si>
  <si>
    <t>Personel Loans Payable</t>
  </si>
  <si>
    <t>Interest In Suspence-BL</t>
  </si>
  <si>
    <t>Overpayment - SS</t>
  </si>
  <si>
    <t>Unearned Income - P - SS</t>
  </si>
  <si>
    <t>Unearned Income - NP - SS</t>
  </si>
  <si>
    <t>Interest In Suspence - SS</t>
  </si>
  <si>
    <t>Pre Paid Rentals - P - SS</t>
  </si>
  <si>
    <t>Pre Paid Rentals - NP - SS</t>
  </si>
  <si>
    <t>SS Creditors</t>
  </si>
  <si>
    <t>Service Charge Payable - SS</t>
  </si>
  <si>
    <t>Collection Commision Payable-SS</t>
  </si>
  <si>
    <t>Administration Fee Payable - SS</t>
  </si>
  <si>
    <t>Staff Loan Creditors</t>
  </si>
  <si>
    <t>Staff Vehicle Insurance Payable</t>
  </si>
  <si>
    <t>Over Payment - SL</t>
  </si>
  <si>
    <t>Unearned Income-le Not Cleared</t>
  </si>
  <si>
    <t>Certificate of Deposits</t>
  </si>
  <si>
    <t>Bad Debt Provision - IFRS</t>
  </si>
  <si>
    <t>Bad Debt Provision-SS</t>
  </si>
  <si>
    <t>Provision for Loss on Repossession - CN</t>
  </si>
  <si>
    <t>Income Tax Payable</t>
  </si>
  <si>
    <t>Deferred Tax Payable - IFRS</t>
  </si>
  <si>
    <t>ACCRUED - RENT</t>
  </si>
  <si>
    <t>Accrued Casual Wages</t>
  </si>
  <si>
    <t>Acrued Credit Bureau Charges</t>
  </si>
  <si>
    <t>Accrued Courier Charges</t>
  </si>
  <si>
    <t>Sampath Bank Loan-3</t>
  </si>
  <si>
    <t>Sampath Bank Loan-4</t>
  </si>
  <si>
    <t>Retaring Grativity Provision - IFRS</t>
  </si>
  <si>
    <t>Earned Income - IFRS</t>
  </si>
  <si>
    <t>Earned income On Staff Loan</t>
  </si>
  <si>
    <t>Interest Income - SS</t>
  </si>
  <si>
    <t>Bank Gurantee Fee</t>
  </si>
  <si>
    <t>Interest Income Other - IFRS</t>
  </si>
  <si>
    <t>Gain on Sale of Fixed Assets</t>
  </si>
  <si>
    <t>Introducer Com-HP-CN</t>
  </si>
  <si>
    <t>Introducer Commission Other</t>
  </si>
  <si>
    <t>Collection Commission - SS</t>
  </si>
  <si>
    <t>Bad Debts Expenditure-IFRS</t>
  </si>
  <si>
    <t>Seizing Charges</t>
  </si>
  <si>
    <t>Profit or Loss on Repossession-CN</t>
  </si>
  <si>
    <t>Profit or Loss on Disposal assets-CN</t>
  </si>
  <si>
    <t>Profit or Loss on Disposal assets-CF</t>
  </si>
  <si>
    <t>Profit or Loss on Disposal assets-VH</t>
  </si>
  <si>
    <t>Profit or Loss on Disposal assets-LE</t>
  </si>
  <si>
    <t>Leave Encashment</t>
  </si>
  <si>
    <t>Annual Tour Exp</t>
  </si>
  <si>
    <t>Grativity Expence - IFRS</t>
  </si>
  <si>
    <t>Employee Benefit Other- IFRS</t>
  </si>
  <si>
    <t>Travel &amp; Batta - Office Based MKT</t>
  </si>
  <si>
    <t>Administration Fee-SS</t>
  </si>
  <si>
    <t>Fax Exp.</t>
  </si>
  <si>
    <t>Inter Company Interest Expence-SS</t>
  </si>
  <si>
    <t>Interest-COD</t>
  </si>
  <si>
    <t>Deferred Tax Expence - IFRS</t>
  </si>
  <si>
    <t>Royalty Exp - IFRS</t>
  </si>
  <si>
    <t>x</t>
  </si>
  <si>
    <t>Hatton National Bank A/c-003010419819</t>
  </si>
  <si>
    <t>Staff Loans - Vehicle Due NP</t>
  </si>
  <si>
    <t>Staff Loans - Vehicle Stock NP</t>
  </si>
  <si>
    <t>Concern motion Receivable</t>
  </si>
  <si>
    <t>Capital Part Settlement Control A/C</t>
  </si>
  <si>
    <t>Administration Fee Receivable -SS - IFRS</t>
  </si>
  <si>
    <t>Repossessed Assets - SS</t>
  </si>
  <si>
    <t>Repossession Control - SS</t>
  </si>
  <si>
    <t>Current A/C - GL</t>
  </si>
  <si>
    <t>Current A/C - MD</t>
  </si>
  <si>
    <t>Current A/C - MY</t>
  </si>
  <si>
    <t>Inter Company Receivable Bank</t>
  </si>
  <si>
    <t>Inter Company Receivable - IFRS</t>
  </si>
  <si>
    <t>Pre Paid Debtors</t>
  </si>
  <si>
    <t>Unearned Income-SS -SSL</t>
  </si>
  <si>
    <t>Unearned Income SL - P</t>
  </si>
  <si>
    <t>Unearned Income SL - NP</t>
  </si>
  <si>
    <t>Interest In Suspence-SL</t>
  </si>
  <si>
    <t>Pre Paid Rentals SL-P</t>
  </si>
  <si>
    <t>Pre Paid Rentals SL-NP</t>
  </si>
  <si>
    <t>Overpaymet-SS-SSL</t>
  </si>
  <si>
    <t>Accrued Leagal Fees</t>
  </si>
  <si>
    <t>Inter Company Payable - SS</t>
  </si>
  <si>
    <t>Repossesed Asset UCC-CN</t>
  </si>
  <si>
    <t>Repossesed Asset UCC-VH</t>
  </si>
  <si>
    <t>Repossesed Asset UCC-LE</t>
  </si>
  <si>
    <t>Repossesed Asset UCC - SS</t>
  </si>
  <si>
    <t>Income on Vehicle</t>
  </si>
  <si>
    <t>Bad Debt -SS</t>
  </si>
  <si>
    <t>Other Expence - Trade</t>
  </si>
  <si>
    <t>Write Off On Provision - LE</t>
  </si>
  <si>
    <t>Write Off On Provision - VH</t>
  </si>
  <si>
    <t>Write Off On Provision - Loan</t>
  </si>
  <si>
    <t>Write Off On Provision - CF</t>
  </si>
  <si>
    <t>Write off on provision - CN</t>
  </si>
  <si>
    <t>Administration Fee-SS - IFRS</t>
  </si>
  <si>
    <t>Reposseing / Yard Expenses-Vehical</t>
  </si>
  <si>
    <t>IPVPN DSL Lines</t>
  </si>
  <si>
    <t>Internet Expenses</t>
  </si>
  <si>
    <t>Brunch Opening Exp</t>
  </si>
  <si>
    <t>Payment Deduction Control A/C</t>
  </si>
  <si>
    <t>Pre Paid Expenses -IPO</t>
  </si>
  <si>
    <t>Transport Charges Receiveble</t>
  </si>
  <si>
    <t>Advance Payment- AMW</t>
  </si>
  <si>
    <t>Advance Payment-TVS</t>
  </si>
  <si>
    <t>Advance Payment-DPMC</t>
  </si>
  <si>
    <t>Inventory</t>
  </si>
  <si>
    <t>Building Renovation Anuradhapura</t>
  </si>
  <si>
    <t>Acc. Depriciation Reno. Anuradhapura</t>
  </si>
  <si>
    <t>Current A/C-AN</t>
  </si>
  <si>
    <t>Current A/C-MB</t>
  </si>
  <si>
    <t>Current A/C-VU</t>
  </si>
  <si>
    <t>Transport Charge Payable</t>
  </si>
  <si>
    <t>Trade Payables Other</t>
  </si>
  <si>
    <t>Investment Fund Payable-Finacial VAT</t>
  </si>
  <si>
    <t>Accrued IPVPN</t>
  </si>
  <si>
    <t>Accuued Medical Exp.</t>
  </si>
  <si>
    <t>Investment Fund</t>
  </si>
  <si>
    <t>Appropiation Investment Fund</t>
  </si>
  <si>
    <t>Transport Charges Trade</t>
  </si>
  <si>
    <t>Deposit Insurance Expense</t>
  </si>
  <si>
    <t>IPO Expenses</t>
  </si>
  <si>
    <t>Deutsche Bank Divident A/c 0040949002</t>
  </si>
  <si>
    <t>Nations Trust Bank A/C 006100018312</t>
  </si>
  <si>
    <t>Deutsche Bank A/c 0040949003</t>
  </si>
  <si>
    <t>Investment On Financial Vat-IFA</t>
  </si>
  <si>
    <t>Interest Receivable On -IFA</t>
  </si>
  <si>
    <t>Interest Receivable On Fixed Deposit</t>
  </si>
  <si>
    <t>Fixed Deposit Investment</t>
  </si>
  <si>
    <t>Receivable-SLMP</t>
  </si>
  <si>
    <t>Collection-SLMP</t>
  </si>
  <si>
    <t>Mobile Phone Usage A/C</t>
  </si>
  <si>
    <t>Notional Tax Receivable On-IFA</t>
  </si>
  <si>
    <t>Financial Vat Recevable</t>
  </si>
  <si>
    <t>Income Tax Receivable</t>
  </si>
  <si>
    <t>Building Renovation-Ampara</t>
  </si>
  <si>
    <t>Acc. Depriciation Reno. Ampara</t>
  </si>
  <si>
    <t>Current A/c - AR</t>
  </si>
  <si>
    <t>Current A/C-Nawam Mawatha</t>
  </si>
  <si>
    <t>Current A/C-Embilipitiya</t>
  </si>
  <si>
    <t>Overpament-CF-Lap</t>
  </si>
  <si>
    <t>Divident Payable A/c</t>
  </si>
  <si>
    <t>Unearned Income-SLMP</t>
  </si>
  <si>
    <t>Leasing Creditors-SFLP</t>
  </si>
  <si>
    <t>Current Portion Of NTB Loan</t>
  </si>
  <si>
    <t>Current Portion of Commercial Bank Loan</t>
  </si>
  <si>
    <t>Deferred Tax Payables-CBSL</t>
  </si>
  <si>
    <t>Commercial Bank Loan 01</t>
  </si>
  <si>
    <t>Investment Fund-CBSL</t>
  </si>
  <si>
    <t>Appropiation Investment Fund-CBSL</t>
  </si>
  <si>
    <t>Interest Income On-IFA</t>
  </si>
  <si>
    <t>Fixed Deposit Interest Income</t>
  </si>
  <si>
    <t>Bad Debts-CBSL</t>
  </si>
  <si>
    <t>Annual Report Expense</t>
  </si>
  <si>
    <t>Interest Expense NTB Loan</t>
  </si>
  <si>
    <t>Interest Expense Commercial Bank Loan-01</t>
  </si>
  <si>
    <t>Deferred Tax Expenses-CBSL</t>
  </si>
  <si>
    <t>CN</t>
  </si>
  <si>
    <t>VH</t>
  </si>
  <si>
    <t>LE</t>
  </si>
  <si>
    <t>CF</t>
  </si>
  <si>
    <t>PL</t>
  </si>
  <si>
    <t>SS</t>
  </si>
  <si>
    <t>CF Total</t>
  </si>
  <si>
    <t>CN Total</t>
  </si>
  <si>
    <t>LE Total</t>
  </si>
  <si>
    <t>PL Total</t>
  </si>
  <si>
    <t>VH Total</t>
  </si>
  <si>
    <t>SS Total</t>
  </si>
  <si>
    <t>Audited Accounts</t>
  </si>
  <si>
    <t>Commercial Paper Rollover Control A/c</t>
  </si>
  <si>
    <t>Deutsche Bank Divident A/c 0000000000</t>
  </si>
  <si>
    <t>National Development Bank -101000177939</t>
  </si>
  <si>
    <t>Sampath Bank A/c 0029 3002 2511</t>
  </si>
  <si>
    <t>TB Interest Receivable On Savings</t>
  </si>
  <si>
    <t>TB Investment On Savings</t>
  </si>
  <si>
    <t>Inter. Recei. on Tre. Bond Inves. on IFA</t>
  </si>
  <si>
    <t>Treasury Bond Investment On IFA</t>
  </si>
  <si>
    <t>Interest Receivable On Saving Deposit</t>
  </si>
  <si>
    <t>MS Receivable</t>
  </si>
  <si>
    <t>MS-Collection</t>
  </si>
  <si>
    <t>WHT Receivable</t>
  </si>
  <si>
    <t>Yard Expense Recoverable A/c</t>
  </si>
  <si>
    <t>Free Product Cost Receivable</t>
  </si>
  <si>
    <t>Notional Tax Receivable On Savings</t>
  </si>
  <si>
    <t xml:space="preserve"> Other Prepayment</t>
  </si>
  <si>
    <t>Noti.Tax Rece.On Tre. bond Inves. on IFA</t>
  </si>
  <si>
    <t>Repossession Receivable Setoff a/c-CN</t>
  </si>
  <si>
    <t>Repossession Receivable Setoff A/c - VH</t>
  </si>
  <si>
    <t>Repossession Receivable Setoff A/c - LE</t>
  </si>
  <si>
    <t>Repossession Receivable Setoff A/c - CF</t>
  </si>
  <si>
    <t>Teller (Cashier)</t>
  </si>
  <si>
    <t>Main Cashier</t>
  </si>
  <si>
    <t>Building Renovation Embilipitiya</t>
  </si>
  <si>
    <t>Building Renovation Tissamaharama</t>
  </si>
  <si>
    <t>Building Renovation Giriulla</t>
  </si>
  <si>
    <t>Building Renovation - Thambuttegama</t>
  </si>
  <si>
    <t>Building Renovation - Nikaweratiya</t>
  </si>
  <si>
    <t>Acc. Depriciation Renovation Embilipitiy</t>
  </si>
  <si>
    <t>Acc. Depriciation Reno. Tissamaharama</t>
  </si>
  <si>
    <t>Acc. Depriciation Reno. Giriulla</t>
  </si>
  <si>
    <t>Acc.Depriciation Reno - Thambuttegama</t>
  </si>
  <si>
    <t>Acc.Depriciation Reno - Nikaweratiya</t>
  </si>
  <si>
    <t>Current A/c-Tissamaharama</t>
  </si>
  <si>
    <t>Current A/c-Giriulla</t>
  </si>
  <si>
    <t>Creditor Control</t>
  </si>
  <si>
    <t>Mobile Phone Charges Payable</t>
  </si>
  <si>
    <t>Fixed Deposit Payment</t>
  </si>
  <si>
    <t>Yard Expense Payable</t>
  </si>
  <si>
    <t>Free Product Capitalized Payable</t>
  </si>
  <si>
    <t>Insurance Refund Control</t>
  </si>
  <si>
    <t>UCC On Reshedulment</t>
  </si>
  <si>
    <t>CSR  - 10 Rupee Project</t>
  </si>
  <si>
    <t>Input Vat - Other Supplies</t>
  </si>
  <si>
    <t>MS - Unearned Income</t>
  </si>
  <si>
    <t>Accrued Interest - FD-IFRS</t>
  </si>
  <si>
    <t>Current Portion of Commercial Papers</t>
  </si>
  <si>
    <t>Income Tax Payable On Corpora. Reporting</t>
  </si>
  <si>
    <t>WHT Payable on Commercial Papers</t>
  </si>
  <si>
    <t>Accrued Right Issue Expense</t>
  </si>
  <si>
    <t>Accrued Interest on Commercial Papers</t>
  </si>
  <si>
    <t>Savings S/O Suspense A/c</t>
  </si>
  <si>
    <t>Cheque Collections for Savings Deposits</t>
  </si>
  <si>
    <t>Savings Deposit Base A/c</t>
  </si>
  <si>
    <t>WHT Payable Savings</t>
  </si>
  <si>
    <t>Right Issue Capitalized A/c</t>
  </si>
  <si>
    <t>NIT Reserve</t>
  </si>
  <si>
    <t>ECC On Reshedulment</t>
  </si>
  <si>
    <t>MS Interest Income</t>
  </si>
  <si>
    <t>Gurantee On Fixed Deposit</t>
  </si>
  <si>
    <t>Other Charges - Savings</t>
  </si>
  <si>
    <t>TB Interest Income On Savings</t>
  </si>
  <si>
    <t>Treasury Bond Interest Income On IFA</t>
  </si>
  <si>
    <t>Saving Deposit Interest Income</t>
  </si>
  <si>
    <t>Promotional Expenses - Savings Deposits</t>
  </si>
  <si>
    <t>Annual Convention Expenses</t>
  </si>
  <si>
    <t>Travelling Expenses - Mega</t>
  </si>
  <si>
    <t>Audit Fees-Annual Audit</t>
  </si>
  <si>
    <t>Branch Audit Fees - Internal Audit</t>
  </si>
  <si>
    <t>Tax Consultation Fees</t>
  </si>
  <si>
    <t>Cooperate Audit Fees</t>
  </si>
  <si>
    <t>Internal Audit Fees - SSL</t>
  </si>
  <si>
    <t>Administration Fee SSL - Other</t>
  </si>
  <si>
    <t>Stationary Document Printing</t>
  </si>
  <si>
    <t>Stationery Expense - Savings Deposit</t>
  </si>
  <si>
    <t>Stationary Expenses - Mega</t>
  </si>
  <si>
    <t>Input VAT Disallowed A/c</t>
  </si>
  <si>
    <t>Interest Expences - Commercial Papers</t>
  </si>
  <si>
    <t>FD Interest On Promotion Expense</t>
  </si>
  <si>
    <t>Interest Expense On Savings</t>
  </si>
  <si>
    <t>Income Tax Exp. On Corporate Reporting</t>
  </si>
  <si>
    <t>MG</t>
  </si>
  <si>
    <t>Adjustments</t>
  </si>
  <si>
    <t>STATEMENT OF FINANCIAL POSITION</t>
  </si>
  <si>
    <t>Withholding from Employees - PAYE Tax</t>
  </si>
  <si>
    <t>Accrued Annual Report</t>
  </si>
  <si>
    <t>Accrued Audit - Internal</t>
  </si>
  <si>
    <t>Foreign Currency Encashment Control A/C</t>
  </si>
  <si>
    <t>Commercial Bank A/C - AUD - 8010002356</t>
  </si>
  <si>
    <t>Commercial Bank A/C - CAD  - 8010002357</t>
  </si>
  <si>
    <t>Commercial Bank A/C - EUR  - 8010002358</t>
  </si>
  <si>
    <t>Commercial Bank A/C - GBP  - 8010002359</t>
  </si>
  <si>
    <t>Commercial Bank A/C - SGD  - 8010002360</t>
  </si>
  <si>
    <t>Commercial Bank A/C - CHF  - 8010002361</t>
  </si>
  <si>
    <t>Commercial Bank A/C - USD - 8010002362</t>
  </si>
  <si>
    <t>Building Renovation_Dambulla</t>
  </si>
  <si>
    <t>Building Renovation_Jaffna</t>
  </si>
  <si>
    <t>Building Renovation_Medawachchiya</t>
  </si>
  <si>
    <t>Acc. Depriciation_Dambulla</t>
  </si>
  <si>
    <t>Acc. Depriciation_Jaffna</t>
  </si>
  <si>
    <t>Acc. Depreciation_Medawachchiya</t>
  </si>
  <si>
    <t>Current A/C-Jaffna</t>
  </si>
  <si>
    <t>IIS Setoff Account</t>
  </si>
  <si>
    <t>Bad Debts Provision_MS</t>
  </si>
  <si>
    <t>Income Tax Payable_Local Reporting</t>
  </si>
  <si>
    <t>Accrued Professional Fees</t>
  </si>
  <si>
    <t>Accrued Stationery</t>
  </si>
  <si>
    <t>Accrued Subscription</t>
  </si>
  <si>
    <t>Accrued Branch Opening Expense</t>
  </si>
  <si>
    <t>Accrued Annual Convention Expense</t>
  </si>
  <si>
    <t>Debenture Interest Payable</t>
  </si>
  <si>
    <t>Saving Deposit Non_Current Portion</t>
  </si>
  <si>
    <t>Debenture</t>
  </si>
  <si>
    <t>Retained Earnings on Corporate Reporting</t>
  </si>
  <si>
    <t>Retained Earnings On Statutory Reporting</t>
  </si>
  <si>
    <t>IIS Income A/C</t>
  </si>
  <si>
    <t>Forex_Gain or Loss</t>
  </si>
  <si>
    <t>Interest Income_SSL</t>
  </si>
  <si>
    <t>Interest Income On Currency</t>
  </si>
  <si>
    <t>Public Communication</t>
  </si>
  <si>
    <t>Bad Debts_MS</t>
  </si>
  <si>
    <t>Data &amp; Record Maintenance Rent</t>
  </si>
  <si>
    <t>VRS Expenses</t>
  </si>
  <si>
    <t>Fines &amp; Penalties</t>
  </si>
  <si>
    <t>Debenture Issue Cost</t>
  </si>
  <si>
    <t>Group Sale Processing Expenses</t>
  </si>
  <si>
    <t>Debenture Interest Expense</t>
  </si>
  <si>
    <t>Income Tax Expenses_Local Reporting</t>
  </si>
  <si>
    <t>TOTAL Receivable</t>
  </si>
  <si>
    <t>Bad Debt Provisions-IFRS</t>
  </si>
  <si>
    <t>Regulatory Capital Adequacy</t>
  </si>
  <si>
    <t>Net Interest Margin</t>
  </si>
  <si>
    <t>Profitability (%)</t>
  </si>
  <si>
    <t>Memorandum information</t>
  </si>
  <si>
    <t>Return on Assets (before Tax)</t>
  </si>
  <si>
    <t>Return on Equity (after Tax)</t>
  </si>
  <si>
    <t>Savings Reimbursement</t>
  </si>
  <si>
    <t>Seylan Bank_0080-33400527-001</t>
  </si>
  <si>
    <t>Savings Initial Payment Receivable</t>
  </si>
  <si>
    <t>Advance Payment_SSL</t>
  </si>
  <si>
    <t>Building Renovation_Mahiyanganaya</t>
  </si>
  <si>
    <t>Acc. Depriciation_Mahiyanganaya</t>
  </si>
  <si>
    <t>Savings Collection Payable</t>
  </si>
  <si>
    <t>Crop Insurance Levy Payable</t>
  </si>
  <si>
    <t>National Building Tax Payable</t>
  </si>
  <si>
    <t>Service Charge_MS</t>
  </si>
  <si>
    <t>Forex_Gain or Loss on Selling</t>
  </si>
  <si>
    <t>Introducer Commission_Group Sale</t>
  </si>
  <si>
    <t>Collection Commission-Other</t>
  </si>
  <si>
    <t>National Building Tax Expense</t>
  </si>
  <si>
    <t>Commission Expense on FCY Withdrawal</t>
  </si>
  <si>
    <t>Donation to Approved Charity</t>
  </si>
  <si>
    <t>Call Center Expense</t>
  </si>
  <si>
    <t>Credit Card Operation Expense</t>
  </si>
  <si>
    <t>Crop Insurance Levy Expense</t>
  </si>
  <si>
    <t>SINGER FINANCE (LANKA) PLC</t>
  </si>
  <si>
    <t>Number of Branches</t>
  </si>
  <si>
    <t>Chief Financial Officer</t>
  </si>
  <si>
    <t>Current A/C_Union Place</t>
  </si>
  <si>
    <t>Bad Debt Provisions_Corporate Only</t>
  </si>
  <si>
    <t>Accrued Call Center Expense</t>
  </si>
  <si>
    <t>ECC_Closure Discount</t>
  </si>
  <si>
    <t>Yard Income</t>
  </si>
  <si>
    <t>Bad Debts_Corporate Only</t>
  </si>
  <si>
    <t>Salaries_COL</t>
  </si>
  <si>
    <t>Legal Fees_Debt Collection</t>
  </si>
  <si>
    <t>Discount on Closure</t>
  </si>
  <si>
    <t>Product Wise_Coll Impairment</t>
  </si>
  <si>
    <t>SLMP</t>
  </si>
  <si>
    <t>MEGA</t>
  </si>
  <si>
    <t>Property, Plant and Equipment</t>
  </si>
  <si>
    <t>LIABILITIES &amp; EQUITY</t>
  </si>
  <si>
    <t>Retained Earnings</t>
  </si>
  <si>
    <t>Staff Loan_SD</t>
  </si>
  <si>
    <t>DL Not Due-P</t>
  </si>
  <si>
    <t>DL Not Due-NP</t>
  </si>
  <si>
    <t>DL Due-P</t>
  </si>
  <si>
    <t>DL Due-NP</t>
  </si>
  <si>
    <t>Early Closure Control-DL</t>
  </si>
  <si>
    <t>Writeoff Control A/C-DL</t>
  </si>
  <si>
    <t>Current A/C_DL</t>
  </si>
  <si>
    <t>Current A/C_Kaduwela</t>
  </si>
  <si>
    <t>Current A/C_SD</t>
  </si>
  <si>
    <t>Payable to Deceased Depositors</t>
  </si>
  <si>
    <t>Unearned Income_SD</t>
  </si>
  <si>
    <t>DL Unearned Income - NP   </t>
  </si>
  <si>
    <t>DL Unearned Income - P</t>
  </si>
  <si>
    <t>DL Overpayment               </t>
  </si>
  <si>
    <t>DL Creditors     </t>
  </si>
  <si>
    <t>DL Pre Paid Rentals - P</t>
  </si>
  <si>
    <t>DL Pre Paid Rentals - NP</t>
  </si>
  <si>
    <t>DL Interest In Suspence      </t>
  </si>
  <si>
    <t>E.T.F Payable</t>
  </si>
  <si>
    <t>DL Interest Income         </t>
  </si>
  <si>
    <t>Earned Income_SD</t>
  </si>
  <si>
    <t>Over Due Interest-DL</t>
  </si>
  <si>
    <t>Service Charges - DL</t>
  </si>
  <si>
    <t>ECC Reversal on Closure_LE</t>
  </si>
  <si>
    <t>ECC Reversal on Closure_VH</t>
  </si>
  <si>
    <t>ECC Reversal on Closure_CN</t>
  </si>
  <si>
    <t>Collection Commision Mega</t>
  </si>
  <si>
    <t>Sponsership &amp; CSR</t>
  </si>
  <si>
    <t>Bad Debts - Writeoff-DL</t>
  </si>
  <si>
    <t>Mega Expense</t>
  </si>
  <si>
    <t>Provision For Employee Shortage</t>
  </si>
  <si>
    <t>EQUITY</t>
  </si>
  <si>
    <t>Total Equity</t>
  </si>
  <si>
    <t>Total Liabilities &amp; Equity</t>
  </si>
  <si>
    <t>National Development Bank Credit Card AC</t>
  </si>
  <si>
    <t>NTB A/C_USD_270060000801</t>
  </si>
  <si>
    <t>NTB A/C_EUR_270060000818</t>
  </si>
  <si>
    <t>NTB A/C_CHF_270060000825</t>
  </si>
  <si>
    <t>NTB A/C_AUD_270060000832</t>
  </si>
  <si>
    <t>NTB A/C_GBP_270060000849</t>
  </si>
  <si>
    <t>NTB A/C_SGD_270060000856</t>
  </si>
  <si>
    <t>NTB A/C_CAD_270060000863</t>
  </si>
  <si>
    <t>FA Bank A/C NTB_100060001637</t>
  </si>
  <si>
    <t>Other Charges Reverse_Repossess</t>
  </si>
  <si>
    <t>FA Debtors</t>
  </si>
  <si>
    <t>FA Debtors_Loan</t>
  </si>
  <si>
    <t>CC Receivables Classic_Cash Adv_I</t>
  </si>
  <si>
    <t>CC Receivables Platinum_Cash Adv_I</t>
  </si>
  <si>
    <t>CC Receivables Classic_Purchase_N</t>
  </si>
  <si>
    <t>CC Receivables Platinum_Purchase_N</t>
  </si>
  <si>
    <t>CC Receivables Classic_Purchase_I</t>
  </si>
  <si>
    <t>CC Receivables Platinum_Purchase_I</t>
  </si>
  <si>
    <t>Other Charges_Repossess Only</t>
  </si>
  <si>
    <t>FA Service Charge Receivable</t>
  </si>
  <si>
    <t>FA Service Charge Receivable_Loan</t>
  </si>
  <si>
    <t>FA VAT Receivable</t>
  </si>
  <si>
    <t>FA VAT Receivable_Loan</t>
  </si>
  <si>
    <t>Other receivable bulk stock</t>
  </si>
  <si>
    <t>Building Renovation_Kaduwela</t>
  </si>
  <si>
    <t>Accumulated Depriciaton - KL</t>
  </si>
  <si>
    <t>Current A/C-MS</t>
  </si>
  <si>
    <t>Current A/C-Credit Card</t>
  </si>
  <si>
    <t>Current A/C_Negambo</t>
  </si>
  <si>
    <t>FA Debts Purchased</t>
  </si>
  <si>
    <t>FA Receivable</t>
  </si>
  <si>
    <t>Stamp Duty Payable - CC</t>
  </si>
  <si>
    <t>FA VAT Payable</t>
  </si>
  <si>
    <t>FA VAT Payable_Loan</t>
  </si>
  <si>
    <t>NDB Settlement_N</t>
  </si>
  <si>
    <t>NDB Settlement_I</t>
  </si>
  <si>
    <t>Current Portion Of Seylan Bank Loan</t>
  </si>
  <si>
    <t>Accrued COL</t>
  </si>
  <si>
    <t>Accrued Introducer Commission_CF</t>
  </si>
  <si>
    <t>Short Term Loans</t>
  </si>
  <si>
    <t>Seylan Bank Loan</t>
  </si>
  <si>
    <t>FA Over Due Interest</t>
  </si>
  <si>
    <t>FA Interest Income</t>
  </si>
  <si>
    <t>FA Interest Income_Loan</t>
  </si>
  <si>
    <t>FA Service Charge Income</t>
  </si>
  <si>
    <t>FA Service Charge Income_Loan</t>
  </si>
  <si>
    <t>Commission Income Bill Payment</t>
  </si>
  <si>
    <t>Cash Advance Commission Classic_N</t>
  </si>
  <si>
    <t>Cash Advance Commission Platinum_N</t>
  </si>
  <si>
    <t>Cash Advance Commission Classic_I</t>
  </si>
  <si>
    <t>Cash Advance Commission Platinum_I</t>
  </si>
  <si>
    <t>Credit Income</t>
  </si>
  <si>
    <t>Forex Gain or Loss on Credit Card</t>
  </si>
  <si>
    <t>Visa Charge Classic_Cash Adv_I</t>
  </si>
  <si>
    <t>Visa Charge Platinum_Cash Adv_I</t>
  </si>
  <si>
    <t>Reimbursement Fee Exp Classic_Cash Adv_I</t>
  </si>
  <si>
    <t>Reimbursement Fee Ex Platinum_Cash Adv I</t>
  </si>
  <si>
    <t>Credit Card Visa Expenses</t>
  </si>
  <si>
    <t>Interest Expense Seylan Bank Loan</t>
  </si>
  <si>
    <t>DL</t>
  </si>
  <si>
    <t>Staff Vehicle Loan</t>
  </si>
  <si>
    <t>Product Wise_Coll Impairment_PnL</t>
  </si>
  <si>
    <t>National Development Bank - 106000230874</t>
  </si>
  <si>
    <t>Sampath Bank A/c FA_002930029761</t>
  </si>
  <si>
    <t>National Development Bank_101000275353</t>
  </si>
  <si>
    <t>Exchange Control-MS</t>
  </si>
  <si>
    <t>CC Receivables Classic</t>
  </si>
  <si>
    <t>CC Receivables Platinum</t>
  </si>
  <si>
    <t>CC Receivables_Classic Not Due</t>
  </si>
  <si>
    <t>CC Receivables_Platinum Not Due</t>
  </si>
  <si>
    <t>Loan Management Fund Receivable</t>
  </si>
  <si>
    <t>Recovery Visit Fee Receivable</t>
  </si>
  <si>
    <t>Contra Advance Account</t>
  </si>
  <si>
    <t>Building Renovation_CC</t>
  </si>
  <si>
    <t>Building Renovation_Galle</t>
  </si>
  <si>
    <t>Building Renovation_NG</t>
  </si>
  <si>
    <t>Building Renovation_MS</t>
  </si>
  <si>
    <t>Accumulated Depriciaton - CC</t>
  </si>
  <si>
    <t>Accumulated Depriciaton - GL</t>
  </si>
  <si>
    <t>Accumulated Depriciaton_NG</t>
  </si>
  <si>
    <t>Accumulated Depriciaton_MS</t>
  </si>
  <si>
    <t>Current A/C_Kiribathgoda</t>
  </si>
  <si>
    <t>Current A/C_Nugegoda</t>
  </si>
  <si>
    <t>Loan Management Fund</t>
  </si>
  <si>
    <t>Employee Dues</t>
  </si>
  <si>
    <t>Capitalized Transport Charges Payble</t>
  </si>
  <si>
    <t>Capitalized Registration Fee Payble</t>
  </si>
  <si>
    <t>VAT Payables on Credit Card</t>
  </si>
  <si>
    <t>National Building Tax Payable on FS</t>
  </si>
  <si>
    <t>NBT Payables on Credit Card</t>
  </si>
  <si>
    <t>Accrued Credit Card Opperation Expenses</t>
  </si>
  <si>
    <t>Accrued Credit Card fees</t>
  </si>
  <si>
    <t>Inter company Payable S.B.S</t>
  </si>
  <si>
    <t>Singer Finance Insurance Brokers LTD</t>
  </si>
  <si>
    <t>Current Portion of Debenture</t>
  </si>
  <si>
    <t>CC Interest Income_classic</t>
  </si>
  <si>
    <t>CC Interest Income_Platinum</t>
  </si>
  <si>
    <t>Recovery Visit Fee Income</t>
  </si>
  <si>
    <t>CC Utilization Income Classic_Cash Adv_N</t>
  </si>
  <si>
    <t>CC Utilization Income Platinum_Cash Ad_N</t>
  </si>
  <si>
    <t>CC Utilization Income Classic Purchase_N</t>
  </si>
  <si>
    <t>CC Utilization Income Platinum_Purchas_N</t>
  </si>
  <si>
    <t>CC Utilization Income_Classic Purchase I</t>
  </si>
  <si>
    <t>CC Utilization Income Platinum_Purchas I</t>
  </si>
  <si>
    <t>Credit Card Late Payment Fee Inc_Platinu</t>
  </si>
  <si>
    <t>Credit Card Late Payment Fee Inc_Classic</t>
  </si>
  <si>
    <t>Credit Card Over Limit Fee Inc Classic</t>
  </si>
  <si>
    <t>Credit Card Over Limit Fee Inc Platinum</t>
  </si>
  <si>
    <t>Credit Card Joining Fee Income_Classic</t>
  </si>
  <si>
    <t>Credit Card Joining Fee Income_Platinum</t>
  </si>
  <si>
    <t>Credit Card Annual Fee Income_Classic</t>
  </si>
  <si>
    <t>Credit Card Annual Fee Income_Platinum</t>
  </si>
  <si>
    <t>CC EMI Processing Fee Income_Platinum</t>
  </si>
  <si>
    <t>CC Collection Commission Singer</t>
  </si>
  <si>
    <t>Collection Commission_LE</t>
  </si>
  <si>
    <t>Introducer Commission-MS</t>
  </si>
  <si>
    <t>Facility Insurance Expense</t>
  </si>
  <si>
    <t>Expense for Facility Free Products</t>
  </si>
  <si>
    <t>National Building Tax Expense on FS</t>
  </si>
  <si>
    <t>Reimdursement Fee Exp Classic_Cash Adv_N</t>
  </si>
  <si>
    <t>Reimburs.  Fee Exp Platinum_Cash Adv_N</t>
  </si>
  <si>
    <t>Visa Charge Classic_Purchase_I</t>
  </si>
  <si>
    <t>Visa Charge Platinum_Purchase_I</t>
  </si>
  <si>
    <t>Reimbur. Fee Exp Platinum - ATM Decline</t>
  </si>
  <si>
    <t>Reimburs. Fee Exp Classic - ATM Decline</t>
  </si>
  <si>
    <t>Promotional Expenses_Credit Card</t>
  </si>
  <si>
    <t>Star  Branch Award Expense</t>
  </si>
  <si>
    <t>Software Impairment</t>
  </si>
  <si>
    <t>Interest Expenses Singer Loans</t>
  </si>
  <si>
    <t>DL Total</t>
  </si>
  <si>
    <t>Actual</t>
  </si>
  <si>
    <t>Required</t>
  </si>
  <si>
    <t>Capital Funds to Total Deposit Liabilities Ratio</t>
  </si>
  <si>
    <t>Cost to Income Ratio</t>
  </si>
  <si>
    <t>Available Liquid Assets to Required Liquid Assets 
(Minimum 100%)</t>
  </si>
  <si>
    <t>Liquid Assets to External Funds</t>
  </si>
  <si>
    <t>External Credit Rating</t>
  </si>
  <si>
    <t>(Sgd.) M.N.S De Silva</t>
  </si>
  <si>
    <t xml:space="preserve">As a % </t>
  </si>
  <si>
    <t>of Interest</t>
  </si>
  <si>
    <t>of Total</t>
  </si>
  <si>
    <t>Assets</t>
  </si>
  <si>
    <t>Tier 1 Capital Adequacy Ratio</t>
  </si>
  <si>
    <t>Total Capital Adequacy Ratio</t>
  </si>
  <si>
    <t>Quality of Loan Portfolio</t>
  </si>
  <si>
    <t xml:space="preserve">Gross Stage 3 Loans Ratio </t>
  </si>
  <si>
    <t>Net Stage 3 Loan Ratio</t>
  </si>
  <si>
    <t>Net Stage 3 Loans to Core Capital Ratio</t>
  </si>
  <si>
    <t>Stage 3 Impairment Coverage Ratio</t>
  </si>
  <si>
    <t xml:space="preserve">Total Impairment Coverage Ratio </t>
  </si>
  <si>
    <t>Liquidity (%)</t>
  </si>
  <si>
    <t>Compliance Officer</t>
  </si>
  <si>
    <t>Rs.Mn</t>
  </si>
  <si>
    <t>Gains/(losses) from Trading Activities</t>
  </si>
  <si>
    <t>Other Income</t>
  </si>
  <si>
    <t xml:space="preserve">Impairment                                                 </t>
  </si>
  <si>
    <t>Operating Expense(Excluding Impairment)</t>
  </si>
  <si>
    <t>Profit/(Loss) Before Tax</t>
  </si>
  <si>
    <t>Taxes</t>
  </si>
  <si>
    <t>Profit/(Loss) After Tax</t>
  </si>
  <si>
    <t>Year  Ended</t>
  </si>
  <si>
    <t>Cash and Bank Balance</t>
  </si>
  <si>
    <t>Due from Related Parties</t>
  </si>
  <si>
    <t>Investments in Equity</t>
  </si>
  <si>
    <t>Due to Banks</t>
  </si>
  <si>
    <t>Due to Related Parties</t>
  </si>
  <si>
    <t>Deposits from Customers</t>
  </si>
  <si>
    <t>Other Liabilities</t>
  </si>
  <si>
    <t>Statutory Reserve Fund</t>
  </si>
  <si>
    <t>Other Reserves</t>
  </si>
  <si>
    <t>31 March 2025</t>
  </si>
  <si>
    <t>Other Comprehensive Income for the Period, Net of Tax</t>
  </si>
  <si>
    <t>Total Comprehensive Income for the Period</t>
  </si>
  <si>
    <t xml:space="preserve">BBB+ (lka) </t>
  </si>
  <si>
    <t xml:space="preserve">We, the undersigned, being the Chief Executive Officer, the Financial Controller and the Compliance Officer of Singer Finance (Lanka) PLC certify jointly that: </t>
  </si>
  <si>
    <t>(a) the above statements have been prepared in compliance with the format and definitions prescribed by the Central Bank of Sri Lanka (CBSL);</t>
  </si>
  <si>
    <t xml:space="preserve">             (Sgd.) T.A.Amarasuriya</t>
  </si>
  <si>
    <t>A subsidiary of Singer (Sri Lanka) PLC, Licensed by the Monetary Board of the Central Bank of Sri Lanka under the Finance Business Act No. 42 of 2011. Date of Incorporation 19th April 2004. Rated BBB+(lka) by Fitch Ratings. Co Reg No. PB 813 PQ.</t>
  </si>
  <si>
    <t>No. 498, R A De Mel Mawatha, Colombo 03. Tel: 2100110, 2400400 Fax: 2303715 E-Mail: financecompany@singersl.com Web: www.singerfinance.com</t>
  </si>
  <si>
    <t>STATEMENT OF PROFIT OR LOSS</t>
  </si>
  <si>
    <t>(Sgd.) C.V.Nanayakkara</t>
  </si>
  <si>
    <t>Net Assets Value Per Share</t>
  </si>
  <si>
    <t>31 March 2026</t>
  </si>
  <si>
    <t>KEY FINANCIAL DATA FOR THE PERIOD ENDED 31ST MARCH 2026 (AUDITED)</t>
  </si>
  <si>
    <t xml:space="preserve">             26/06/2026</t>
  </si>
  <si>
    <t>26/06/2026</t>
  </si>
  <si>
    <t xml:space="preserve">             Managing Director</t>
  </si>
  <si>
    <t>(b) the information contained in these statements have been extracted from the audited financial statements of the Singer Finance (Lanka) PLC unless indicated as unaudited.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</si>
</sst>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 #,##0.00_-;\-* #,##0.00_-;_-* &quot;-&quot;??_-;_-@_-"/>
    <numFmt numFmtId="165" formatCode="_(* #,##0.0_);_(* \(#,##0.0\);_(* &quot;-&quot;??_);_(@_)"/>
    <numFmt numFmtId="166" formatCode="_(* #,##0_);_(* \(#,##0\);_(* &quot;-&quot;??_);_(@_)"/>
    <numFmt numFmtId="167" formatCode="0.00\ %"/>
    <numFmt numFmtId="168" formatCode="#,##0_);\(#,##0%\)"/>
    <numFmt numFmtId="169" formatCode="#,##0%_);\(#,##0%\)"/>
    <numFmt numFmtId="170" formatCode="#,##0;\-#,##0;&quot;-&quot;"/>
    <numFmt numFmtId="171" formatCode="_(* #,##0.00_);_(* \(#,##0.00\);_(* &quot;-&quot;_);_(@_)"/>
    <numFmt numFmtId="172" formatCode="&quot;$&quot;#,##0\ ;\(&quot;$&quot;#,##0\)"/>
    <numFmt numFmtId="173" formatCode="mm/dd/yy"/>
  </numFmts>
  <fonts count="78" x14ac:knownFonts="1">
    <font>
      <sz val="10"/>
      <name val="Arial"/>
    </font>
    <font>
      <sz val="10"/>
      <name val="Arial"/>
    </font>
    <font>
      <b/>
      <sz val="11"/>
      <name val="Times New Roman"/>
      <family val="1"/>
    </font>
    <font>
      <sz val="11"/>
      <name val="Times New Roman"/>
      <family val="1"/>
    </font>
    <font>
      <sz val="12"/>
      <name val="Times New Roman"/>
      <family val="1"/>
    </font>
    <font>
      <b/>
      <sz val="12"/>
      <name val="Times New Roman"/>
      <family val="1"/>
    </font>
    <font>
      <i/>
      <sz val="11"/>
      <name val="Times New Roman"/>
      <family val="1"/>
    </font>
    <font>
      <sz val="16"/>
      <name val="Times New Roman"/>
      <family val="1"/>
    </font>
    <font>
      <b/>
      <sz val="10"/>
      <name val="Times New Roman"/>
      <family val="1"/>
    </font>
    <font>
      <sz val="11"/>
      <color indexed="10"/>
      <name val="Times New Roman"/>
      <family val="1"/>
    </font>
    <font>
      <sz val="10"/>
      <name val="Arial"/>
      <family val="2"/>
    </font>
    <font>
      <b/>
      <sz val="10"/>
      <color indexed="10"/>
      <name val="Arial"/>
      <family val="2"/>
    </font>
    <font>
      <sz val="11"/>
      <color indexed="12"/>
      <name val="Times New Roman"/>
      <family val="1"/>
    </font>
    <font>
      <sz val="12"/>
      <name val="Arial"/>
      <family val="2"/>
    </font>
    <font>
      <sz val="10"/>
      <color indexed="10"/>
      <name val="Arial"/>
      <family val="2"/>
    </font>
    <font>
      <b/>
      <sz val="10"/>
      <name val="Arial"/>
      <family val="2"/>
    </font>
    <font>
      <b/>
      <sz val="11"/>
      <name val="Arial"/>
      <family val="2"/>
    </font>
    <font>
      <b/>
      <sz val="12"/>
      <name val="Arial"/>
      <family val="2"/>
    </font>
    <font>
      <b/>
      <u/>
      <sz val="11"/>
      <name val="Arial"/>
      <family val="2"/>
    </font>
    <font>
      <b/>
      <u/>
      <sz val="10"/>
      <name val="Arial"/>
      <family val="2"/>
    </font>
    <font>
      <u/>
      <sz val="10"/>
      <name val="Arial"/>
      <family val="2"/>
    </font>
    <font>
      <sz val="10"/>
      <color indexed="10"/>
      <name val="Arial"/>
      <family val="2"/>
    </font>
    <font>
      <b/>
      <u/>
      <sz val="11"/>
      <name val="Times New Roman"/>
      <family val="1"/>
    </font>
    <font>
      <b/>
      <sz val="18"/>
      <name val="Times New Roman"/>
      <family val="1"/>
    </font>
    <font>
      <b/>
      <sz val="11"/>
      <color indexed="10"/>
      <name val="Arial"/>
      <family val="2"/>
    </font>
    <font>
      <sz val="10"/>
      <color indexed="8"/>
      <name val="Times New Roman"/>
      <family val="2"/>
    </font>
    <font>
      <sz val="10"/>
      <name val="Times New Roman"/>
      <family val="1"/>
    </font>
    <font>
      <sz val="8"/>
      <name val="Times New Roman"/>
      <family val="1"/>
    </font>
    <font>
      <sz val="10"/>
      <color indexed="8"/>
      <name val="Arial"/>
      <family val="2"/>
    </font>
    <font>
      <sz val="10"/>
      <name val="Arial"/>
      <family val="2"/>
    </font>
    <font>
      <sz val="10"/>
      <name val="MS Serif"/>
      <family val="1"/>
    </font>
    <font>
      <sz val="10"/>
      <color indexed="16"/>
      <name val="MS Serif"/>
      <family val="1"/>
    </font>
    <font>
      <b/>
      <sz val="18"/>
      <name val="Arial"/>
      <family val="2"/>
    </font>
    <font>
      <b/>
      <sz val="8"/>
      <name val="MS Sans Serif"/>
      <family val="2"/>
    </font>
    <font>
      <sz val="11"/>
      <color indexed="8"/>
      <name val="Times New Roman"/>
      <family val="2"/>
    </font>
    <font>
      <sz val="8"/>
      <name val="Wingdings"/>
      <charset val="2"/>
    </font>
    <font>
      <sz val="8"/>
      <name val="Helv"/>
    </font>
    <font>
      <sz val="8"/>
      <name val="MS Sans Serif"/>
      <family val="2"/>
    </font>
    <font>
      <b/>
      <sz val="8"/>
      <color indexed="8"/>
      <name val="Helv"/>
    </font>
    <font>
      <sz val="10"/>
      <name val="Arial"/>
      <family val="2"/>
    </font>
    <font>
      <sz val="10"/>
      <name val="Arial"/>
      <family val="2"/>
    </font>
    <font>
      <sz val="9"/>
      <color indexed="81"/>
      <name val="Tahoma"/>
      <family val="2"/>
    </font>
    <font>
      <b/>
      <sz val="9"/>
      <color indexed="81"/>
      <name val="Tahoma"/>
      <family val="2"/>
    </font>
    <font>
      <sz val="10"/>
      <name val="Calisto MT"/>
      <family val="1"/>
    </font>
    <font>
      <b/>
      <sz val="14"/>
      <name val="Times New Roman"/>
      <family val="1"/>
    </font>
    <font>
      <sz val="9"/>
      <name val="Times New Roman"/>
      <family val="1"/>
    </font>
    <font>
      <sz val="10"/>
      <color theme="1"/>
      <name val="Times New Roman"/>
      <family val="2"/>
    </font>
    <font>
      <sz val="11"/>
      <color theme="1"/>
      <name val="Times New Roman"/>
      <family val="2"/>
    </font>
    <font>
      <sz val="10"/>
      <color theme="0"/>
      <name val="Times New Roman"/>
      <family val="2"/>
    </font>
    <font>
      <sz val="11"/>
      <color theme="0"/>
      <name val="Times New Roman"/>
      <family val="2"/>
    </font>
    <font>
      <sz val="10"/>
      <color rgb="FF9C0006"/>
      <name val="Times New Roman"/>
      <family val="2"/>
    </font>
    <font>
      <sz val="11"/>
      <color rgb="FF9C0006"/>
      <name val="Times New Roman"/>
      <family val="2"/>
    </font>
    <font>
      <b/>
      <sz val="10"/>
      <color rgb="FFFA7D00"/>
      <name val="Times New Roman"/>
      <family val="2"/>
    </font>
    <font>
      <b/>
      <sz val="11"/>
      <color rgb="FFFA7D00"/>
      <name val="Times New Roman"/>
      <family val="2"/>
    </font>
    <font>
      <b/>
      <sz val="10"/>
      <color theme="0"/>
      <name val="Times New Roman"/>
      <family val="2"/>
    </font>
    <font>
      <b/>
      <sz val="11"/>
      <color theme="0"/>
      <name val="Times New Roman"/>
      <family val="2"/>
    </font>
    <font>
      <i/>
      <sz val="10"/>
      <color rgb="FF7F7F7F"/>
      <name val="Times New Roman"/>
      <family val="2"/>
    </font>
    <font>
      <i/>
      <sz val="11"/>
      <color rgb="FF7F7F7F"/>
      <name val="Times New Roman"/>
      <family val="2"/>
    </font>
    <font>
      <sz val="10"/>
      <color rgb="FF006100"/>
      <name val="Times New Roman"/>
      <family val="2"/>
    </font>
    <font>
      <sz val="11"/>
      <color rgb="FF006100"/>
      <name val="Times New Roman"/>
      <family val="2"/>
    </font>
    <font>
      <b/>
      <sz val="15"/>
      <color theme="3"/>
      <name val="Times New Roman"/>
      <family val="2"/>
    </font>
    <font>
      <b/>
      <sz val="13"/>
      <color theme="3"/>
      <name val="Times New Roman"/>
      <family val="2"/>
    </font>
    <font>
      <b/>
      <sz val="11"/>
      <color theme="3"/>
      <name val="Times New Roman"/>
      <family val="2"/>
    </font>
    <font>
      <sz val="10"/>
      <color rgb="FF3F3F76"/>
      <name val="Times New Roman"/>
      <family val="2"/>
    </font>
    <font>
      <sz val="11"/>
      <color rgb="FF3F3F76"/>
      <name val="Times New Roman"/>
      <family val="2"/>
    </font>
    <font>
      <sz val="10"/>
      <color rgb="FFFA7D00"/>
      <name val="Times New Roman"/>
      <family val="2"/>
    </font>
    <font>
      <sz val="11"/>
      <color rgb="FFFA7D00"/>
      <name val="Times New Roman"/>
      <family val="2"/>
    </font>
    <font>
      <sz val="10"/>
      <color rgb="FF9C6500"/>
      <name val="Times New Roman"/>
      <family val="2"/>
    </font>
    <font>
      <sz val="11"/>
      <color rgb="FF9C6500"/>
      <name val="Times New Roman"/>
      <family val="2"/>
    </font>
    <font>
      <b/>
      <sz val="10"/>
      <color rgb="FF3F3F3F"/>
      <name val="Times New Roman"/>
      <family val="2"/>
    </font>
    <font>
      <b/>
      <sz val="11"/>
      <color rgb="FF3F3F3F"/>
      <name val="Times New Roman"/>
      <family val="2"/>
    </font>
    <font>
      <b/>
      <sz val="10"/>
      <color theme="1"/>
      <name val="Times New Roman"/>
      <family val="2"/>
    </font>
    <font>
      <b/>
      <sz val="11"/>
      <color theme="1"/>
      <name val="Times New Roman"/>
      <family val="2"/>
    </font>
    <font>
      <sz val="10"/>
      <color rgb="FFFF0000"/>
      <name val="Times New Roman"/>
      <family val="2"/>
    </font>
    <font>
      <sz val="11"/>
      <color rgb="FFFF0000"/>
      <name val="Times New Roman"/>
      <family val="2"/>
    </font>
    <font>
      <sz val="10"/>
      <color rgb="FFFF0000"/>
      <name val="Arial"/>
      <family val="2"/>
    </font>
    <font>
      <b/>
      <sz val="10"/>
      <color rgb="FFFF0000"/>
      <name val="Arial"/>
      <family val="2"/>
    </font>
    <font>
      <sz val="16"/>
      <color theme="0"/>
      <name val="Times New Roman"/>
      <family val="1"/>
    </font>
  </fonts>
  <fills count="46">
    <fill>
      <patternFill patternType="none"/>
    </fill>
    <fill>
      <patternFill patternType="gray125"/>
    </fill>
    <fill>
      <patternFill patternType="darkVertical"/>
    </fill>
    <fill>
      <patternFill patternType="solid">
        <fgColor indexed="41"/>
        <bgColor indexed="64"/>
      </patternFill>
    </fill>
    <fill>
      <patternFill patternType="solid">
        <fgColor indexed="11"/>
        <bgColor indexed="64"/>
      </patternFill>
    </fill>
    <fill>
      <patternFill patternType="solid">
        <fgColor indexed="4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00FF00"/>
        <bgColor indexed="64"/>
      </patternFill>
    </fill>
    <fill>
      <patternFill patternType="solid">
        <fgColor rgb="FFFFC000"/>
        <bgColor indexed="64"/>
      </patternFill>
    </fill>
    <fill>
      <patternFill patternType="solid">
        <fgColor rgb="FF00B0F0"/>
        <bgColor indexed="64"/>
      </patternFill>
    </fill>
    <fill>
      <patternFill patternType="solid">
        <fgColor theme="5"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1"/>
        <bgColor indexed="64"/>
      </patternFill>
    </fill>
  </fills>
  <borders count="26">
    <border>
      <left/>
      <right/>
      <top/>
      <bottom/>
      <diagonal/>
    </border>
    <border>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double">
        <color indexed="64"/>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664">
    <xf numFmtId="0" fontId="0" fillId="0" borderId="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7"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7"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7"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7"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7"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7"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7"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7"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7"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7"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7"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7"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7"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7"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7"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7"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7"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7"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7"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7"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7"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7"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9"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9"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9"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9"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9"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9"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9"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9"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9"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9"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9"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9"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9"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9"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9"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9"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9"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9"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9"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9"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9"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9"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9"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9"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27" fillId="0" borderId="0">
      <alignment horizontal="center" wrapText="1"/>
      <protection locked="0"/>
    </xf>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170" fontId="28" fillId="0" borderId="0" applyFill="0" applyBorder="0" applyAlignment="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3"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3"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5"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5"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0"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4" fontId="26" fillId="0" borderId="0" applyFont="0" applyFill="0" applyBorder="0" applyAlignment="0" applyProtection="0"/>
    <xf numFmtId="171" fontId="2" fillId="0" borderId="1"/>
    <xf numFmtId="171" fontId="2" fillId="0" borderId="1"/>
    <xf numFmtId="171" fontId="2" fillId="0" borderId="1"/>
    <xf numFmtId="3" fontId="29"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0" fontId="30" fillId="0" borderId="0" applyNumberFormat="0" applyAlignment="0">
      <alignment horizontal="left"/>
    </xf>
    <xf numFmtId="44" fontId="10" fillId="0" borderId="0" applyFont="0" applyFill="0" applyBorder="0" applyAlignment="0" applyProtection="0"/>
    <xf numFmtId="172" fontId="29"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0" fontId="29"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1" fillId="0" borderId="0" applyNumberFormat="0" applyAlignment="0">
      <alignment horizontal="left"/>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2" fontId="29"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9"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9"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17" fillId="0" borderId="2" applyNumberFormat="0" applyAlignment="0" applyProtection="0">
      <alignment horizontal="left" vertical="center"/>
    </xf>
    <xf numFmtId="0" fontId="17" fillId="0" borderId="3">
      <alignment horizontal="left" vertical="center"/>
    </xf>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32" fillId="0" borderId="0" applyNumberFormat="0" applyFill="0" applyBorder="0" applyAlignment="0" applyProtection="0"/>
    <xf numFmtId="0" fontId="60" fillId="0" borderId="19" applyNumberFormat="0" applyFill="0" applyAlignment="0" applyProtection="0"/>
    <xf numFmtId="0" fontId="60" fillId="0" borderId="19" applyNumberFormat="0" applyFill="0" applyAlignment="0" applyProtection="0"/>
    <xf numFmtId="0" fontId="32" fillId="0" borderId="0" applyNumberFormat="0" applyFill="0" applyBorder="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17" fillId="0" borderId="0" applyNumberFormat="0" applyFill="0" applyBorder="0" applyAlignment="0" applyProtection="0"/>
    <xf numFmtId="0" fontId="61" fillId="0" borderId="20" applyNumberFormat="0" applyFill="0" applyAlignment="0" applyProtection="0"/>
    <xf numFmtId="0" fontId="61" fillId="0" borderId="20" applyNumberFormat="0" applyFill="0" applyAlignment="0" applyProtection="0"/>
    <xf numFmtId="0" fontId="17" fillId="0" borderId="0" applyNumberFormat="0" applyFill="0" applyBorder="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2" fillId="0" borderId="21" applyNumberFormat="0" applyFill="0" applyAlignment="0" applyProtection="0"/>
    <xf numFmtId="0" fontId="62" fillId="0" borderId="0" applyNumberFormat="0" applyFill="0" applyBorder="0" applyAlignment="0" applyProtection="0"/>
    <xf numFmtId="0" fontId="33" fillId="0" borderId="4">
      <alignment horizontal="center"/>
    </xf>
    <xf numFmtId="0" fontId="33" fillId="0" borderId="0">
      <alignment horizontal="center"/>
    </xf>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4"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4"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6"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6"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8"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8"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10" fillId="0" borderId="0"/>
    <xf numFmtId="0" fontId="46" fillId="0" borderId="0"/>
    <xf numFmtId="0" fontId="46" fillId="0" borderId="0"/>
    <xf numFmtId="0" fontId="46" fillId="0" borderId="0"/>
    <xf numFmtId="0" fontId="46" fillId="0" borderId="0"/>
    <xf numFmtId="0" fontId="46" fillId="0" borderId="0"/>
    <xf numFmtId="0" fontId="26" fillId="0" borderId="0"/>
    <xf numFmtId="0" fontId="46" fillId="0" borderId="0"/>
    <xf numFmtId="0" fontId="46" fillId="0" borderId="0"/>
    <xf numFmtId="0" fontId="13" fillId="0" borderId="0"/>
    <xf numFmtId="0" fontId="10" fillId="0" borderId="0"/>
    <xf numFmtId="0" fontId="10" fillId="0" borderId="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34" fillId="36" borderId="23" applyNumberFormat="0" applyFont="0" applyAlignment="0" applyProtection="0"/>
    <xf numFmtId="0" fontId="34"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34" fillId="36" borderId="23" applyNumberFormat="0" applyFont="0" applyAlignment="0" applyProtection="0"/>
    <xf numFmtId="0" fontId="34"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70"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70"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14" fontId="27" fillId="0" borderId="0">
      <alignment horizontal="center" wrapText="1"/>
      <protection locked="0"/>
    </xf>
    <xf numFmtId="9" fontId="1" fillId="0" borderId="0" applyFont="0" applyFill="0" applyBorder="0" applyAlignment="0" applyProtection="0"/>
    <xf numFmtId="0" fontId="35" fillId="2" borderId="0" applyNumberFormat="0" applyFont="0" applyBorder="0" applyAlignment="0">
      <alignment horizontal="center"/>
    </xf>
    <xf numFmtId="173" fontId="36" fillId="0" borderId="0" applyNumberFormat="0" applyFill="0" applyBorder="0" applyAlignment="0" applyProtection="0">
      <alignment horizontal="left"/>
    </xf>
    <xf numFmtId="0" fontId="35" fillId="1" borderId="3" applyNumberFormat="0" applyFont="0" applyAlignment="0">
      <alignment horizontal="center"/>
    </xf>
    <xf numFmtId="0" fontId="37" fillId="0" borderId="0" applyNumberFormat="0" applyFill="0" applyBorder="0" applyAlignment="0">
      <alignment horizontal="center"/>
    </xf>
    <xf numFmtId="40" fontId="38" fillId="0" borderId="0" applyBorder="0">
      <alignment horizontal="right"/>
    </xf>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10" fillId="0" borderId="5" applyNumberFormat="0" applyFont="0" applyFill="0" applyAlignment="0" applyProtection="0"/>
    <xf numFmtId="0" fontId="72" fillId="0" borderId="25" applyNumberFormat="0" applyFill="0" applyAlignment="0" applyProtection="0"/>
    <xf numFmtId="0" fontId="72" fillId="0" borderId="25" applyNumberFormat="0" applyFill="0" applyAlignment="0" applyProtection="0"/>
    <xf numFmtId="0" fontId="10" fillId="0" borderId="5" applyNumberFormat="0" applyFon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2" fillId="0" borderId="25" applyNumberFormat="0" applyFill="0" applyAlignment="0" applyProtection="0"/>
    <xf numFmtId="0" fontId="72"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cellStyleXfs>
  <cellXfs count="349">
    <xf numFmtId="0" fontId="0" fillId="0" borderId="0" xfId="0"/>
    <xf numFmtId="0" fontId="2" fillId="0" borderId="0" xfId="0" applyFont="1"/>
    <xf numFmtId="0" fontId="3" fillId="0" borderId="0" xfId="0" applyFont="1" applyAlignment="1">
      <alignment horizontal="center"/>
    </xf>
    <xf numFmtId="0" fontId="3" fillId="0" borderId="0" xfId="0" applyFont="1"/>
    <xf numFmtId="0" fontId="2" fillId="0" borderId="0" xfId="0" applyFont="1" applyAlignment="1">
      <alignment horizontal="center"/>
    </xf>
    <xf numFmtId="166" fontId="3" fillId="0" borderId="0" xfId="1137" applyNumberFormat="1" applyFont="1" applyAlignment="1">
      <alignment horizontal="center"/>
    </xf>
    <xf numFmtId="0" fontId="3" fillId="0" borderId="0" xfId="0" applyFont="1" applyBorder="1" applyAlignment="1">
      <alignment horizontal="center"/>
    </xf>
    <xf numFmtId="0" fontId="3" fillId="0" borderId="0" xfId="0" applyFont="1" applyBorder="1"/>
    <xf numFmtId="0" fontId="3" fillId="0" borderId="0" xfId="0" quotePrefix="1" applyFont="1"/>
    <xf numFmtId="0" fontId="2" fillId="0" borderId="0" xfId="0" quotePrefix="1" applyFont="1" applyAlignment="1">
      <alignment horizontal="center"/>
    </xf>
    <xf numFmtId="0" fontId="2" fillId="0" borderId="0" xfId="0" quotePrefix="1" applyFont="1"/>
    <xf numFmtId="0" fontId="2" fillId="0" borderId="0" xfId="0" applyFont="1" applyBorder="1" applyAlignment="1">
      <alignment horizontal="center"/>
    </xf>
    <xf numFmtId="0" fontId="7" fillId="0" borderId="6" xfId="0" applyFont="1" applyBorder="1"/>
    <xf numFmtId="0" fontId="7" fillId="0" borderId="0" xfId="0" applyFont="1"/>
    <xf numFmtId="0" fontId="4" fillId="0" borderId="0" xfId="0" applyFont="1" applyAlignment="1">
      <alignment vertical="top"/>
    </xf>
    <xf numFmtId="0" fontId="2" fillId="0" borderId="0" xfId="0" applyFont="1" applyBorder="1"/>
    <xf numFmtId="0" fontId="7" fillId="0" borderId="6" xfId="0" applyFont="1" applyBorder="1" applyAlignment="1">
      <alignment horizontal="center"/>
    </xf>
    <xf numFmtId="0" fontId="7" fillId="0" borderId="0" xfId="0" applyFont="1" applyBorder="1" applyAlignment="1">
      <alignment horizontal="center"/>
    </xf>
    <xf numFmtId="0" fontId="7" fillId="0" borderId="0" xfId="0" applyFont="1" applyAlignment="1">
      <alignment horizontal="center"/>
    </xf>
    <xf numFmtId="166" fontId="2" fillId="0" borderId="0" xfId="1137" applyNumberFormat="1" applyFont="1" applyAlignment="1">
      <alignment horizontal="center"/>
    </xf>
    <xf numFmtId="166" fontId="3" fillId="0" borderId="0" xfId="1137" applyNumberFormat="1" applyFont="1"/>
    <xf numFmtId="166" fontId="3" fillId="0" borderId="6" xfId="1137" applyNumberFormat="1" applyFont="1" applyBorder="1" applyAlignment="1">
      <alignment horizontal="center"/>
    </xf>
    <xf numFmtId="166" fontId="3" fillId="0" borderId="0" xfId="1137" applyNumberFormat="1" applyFont="1" applyBorder="1" applyAlignment="1">
      <alignment horizontal="center"/>
    </xf>
    <xf numFmtId="166" fontId="3" fillId="0" borderId="0" xfId="1137" applyNumberFormat="1" applyFont="1" applyBorder="1"/>
    <xf numFmtId="166" fontId="2" fillId="0" borderId="0" xfId="1137" quotePrefix="1" applyNumberFormat="1" applyFont="1" applyBorder="1" applyAlignment="1">
      <alignment horizontal="center"/>
    </xf>
    <xf numFmtId="166" fontId="2" fillId="0" borderId="0" xfId="1137" applyNumberFormat="1" applyFont="1" applyBorder="1" applyAlignment="1">
      <alignment horizontal="center"/>
    </xf>
    <xf numFmtId="0" fontId="3" fillId="0" borderId="0" xfId="0" quotePrefix="1" applyFont="1" applyAlignment="1">
      <alignment horizontal="center"/>
    </xf>
    <xf numFmtId="166" fontId="3" fillId="0" borderId="0" xfId="1137" quotePrefix="1" applyNumberFormat="1" applyFont="1" applyAlignment="1">
      <alignment horizontal="center"/>
    </xf>
    <xf numFmtId="0" fontId="3" fillId="0" borderId="6" xfId="0" applyFont="1" applyBorder="1"/>
    <xf numFmtId="166" fontId="3" fillId="0" borderId="0" xfId="1137" quotePrefix="1" applyNumberFormat="1" applyFont="1" applyBorder="1" applyAlignment="1">
      <alignment horizontal="center"/>
    </xf>
    <xf numFmtId="0" fontId="2" fillId="0" borderId="0" xfId="0" quotePrefix="1" applyFont="1" applyBorder="1" applyAlignment="1">
      <alignment horizontal="center"/>
    </xf>
    <xf numFmtId="0" fontId="2" fillId="0" borderId="0" xfId="0" applyFont="1" applyAlignment="1">
      <alignment horizontal="left"/>
    </xf>
    <xf numFmtId="37" fontId="3" fillId="0" borderId="0" xfId="0" applyNumberFormat="1" applyFont="1"/>
    <xf numFmtId="0" fontId="0" fillId="0" borderId="6" xfId="0" applyBorder="1"/>
    <xf numFmtId="0" fontId="0" fillId="0" borderId="0" xfId="0" applyFill="1"/>
    <xf numFmtId="166" fontId="12" fillId="0" borderId="0" xfId="1137" applyNumberFormat="1" applyFont="1" applyBorder="1" applyAlignment="1">
      <alignment horizontal="center"/>
    </xf>
    <xf numFmtId="166" fontId="12" fillId="0" borderId="0" xfId="1137" applyNumberFormat="1" applyFont="1" applyBorder="1"/>
    <xf numFmtId="0" fontId="0" fillId="0" borderId="0" xfId="0" applyBorder="1"/>
    <xf numFmtId="0" fontId="1" fillId="0" borderId="0" xfId="0" applyFont="1"/>
    <xf numFmtId="0" fontId="5" fillId="0" borderId="0" xfId="0" applyFont="1" applyBorder="1"/>
    <xf numFmtId="0" fontId="7" fillId="0" borderId="6" xfId="0" applyFont="1" applyBorder="1" applyAlignment="1">
      <alignment horizontal="left"/>
    </xf>
    <xf numFmtId="0" fontId="7" fillId="0" borderId="0" xfId="0" applyFont="1" applyAlignment="1">
      <alignment horizontal="left"/>
    </xf>
    <xf numFmtId="0" fontId="4" fillId="0" borderId="0" xfId="0" applyFont="1" applyAlignment="1">
      <alignment horizontal="left" vertical="top"/>
    </xf>
    <xf numFmtId="166" fontId="9" fillId="0" borderId="0" xfId="1137" applyNumberFormat="1" applyFont="1" applyBorder="1" applyAlignment="1">
      <alignment horizontal="center"/>
    </xf>
    <xf numFmtId="0" fontId="2" fillId="0" borderId="0" xfId="0" applyFont="1" applyFill="1"/>
    <xf numFmtId="0" fontId="2" fillId="0" borderId="0" xfId="0" applyFont="1" applyFill="1" applyAlignment="1">
      <alignment horizontal="center"/>
    </xf>
    <xf numFmtId="0" fontId="2" fillId="0" borderId="0" xfId="0" quotePrefix="1" applyFont="1" applyFill="1" applyAlignment="1">
      <alignment horizontal="center"/>
    </xf>
    <xf numFmtId="0" fontId="3" fillId="0" borderId="0" xfId="0" applyFont="1" applyFill="1"/>
    <xf numFmtId="166" fontId="3" fillId="0" borderId="0" xfId="1137" applyNumberFormat="1" applyFont="1" applyFill="1" applyBorder="1"/>
    <xf numFmtId="0" fontId="3" fillId="0" borderId="0" xfId="0" applyFont="1" applyFill="1" applyBorder="1"/>
    <xf numFmtId="166" fontId="3" fillId="0" borderId="0" xfId="1137" quotePrefix="1" applyNumberFormat="1" applyFont="1" applyFill="1" applyBorder="1" applyAlignment="1">
      <alignment horizontal="center"/>
    </xf>
    <xf numFmtId="0" fontId="3" fillId="0" borderId="0" xfId="0" applyFont="1" applyFill="1" applyAlignment="1">
      <alignment horizontal="center"/>
    </xf>
    <xf numFmtId="166" fontId="3" fillId="0" borderId="0" xfId="1137" applyNumberFormat="1" applyFont="1" applyFill="1" applyAlignment="1">
      <alignment horizontal="center"/>
    </xf>
    <xf numFmtId="166" fontId="3" fillId="0" borderId="0" xfId="1137" applyNumberFormat="1" applyFont="1" applyFill="1" applyBorder="1" applyAlignment="1">
      <alignment horizontal="center"/>
    </xf>
    <xf numFmtId="166" fontId="3" fillId="0" borderId="6" xfId="1137" applyNumberFormat="1" applyFont="1" applyFill="1" applyBorder="1" applyAlignment="1">
      <alignment horizontal="center"/>
    </xf>
    <xf numFmtId="166" fontId="2" fillId="0" borderId="0" xfId="1137" applyNumberFormat="1" applyFont="1" applyFill="1" applyBorder="1" applyAlignment="1">
      <alignment horizontal="center"/>
    </xf>
    <xf numFmtId="0" fontId="3" fillId="0" borderId="0" xfId="0" applyFont="1" applyFill="1" applyBorder="1" applyAlignment="1">
      <alignment horizontal="center"/>
    </xf>
    <xf numFmtId="166" fontId="9" fillId="0" borderId="0" xfId="1137" applyNumberFormat="1" applyFont="1" applyBorder="1"/>
    <xf numFmtId="166" fontId="2" fillId="0" borderId="0" xfId="1137" applyNumberFormat="1" applyFont="1" applyFill="1" applyAlignment="1">
      <alignment horizontal="center"/>
    </xf>
    <xf numFmtId="166" fontId="2" fillId="0" borderId="0" xfId="1137" quotePrefix="1" applyNumberFormat="1" applyFont="1" applyFill="1" applyBorder="1" applyAlignment="1">
      <alignment horizontal="center"/>
    </xf>
    <xf numFmtId="0" fontId="7" fillId="0" borderId="6" xfId="0" applyFont="1" applyFill="1" applyBorder="1"/>
    <xf numFmtId="0" fontId="7" fillId="0" borderId="0" xfId="0" applyFont="1" applyFill="1"/>
    <xf numFmtId="0" fontId="2" fillId="0" borderId="0" xfId="0" applyFont="1" applyFill="1" applyBorder="1" applyAlignment="1">
      <alignment horizontal="center"/>
    </xf>
    <xf numFmtId="0" fontId="2" fillId="0" borderId="0" xfId="0" quotePrefix="1" applyFont="1" applyFill="1" applyBorder="1" applyAlignment="1">
      <alignment horizontal="center"/>
    </xf>
    <xf numFmtId="43" fontId="3" fillId="0" borderId="0" xfId="1137" quotePrefix="1" applyFont="1" applyFill="1" applyBorder="1" applyAlignment="1">
      <alignment horizontal="center"/>
    </xf>
    <xf numFmtId="166" fontId="2" fillId="0" borderId="0" xfId="1137" quotePrefix="1" applyNumberFormat="1" applyFont="1" applyFill="1" applyAlignment="1">
      <alignment horizontal="center"/>
    </xf>
    <xf numFmtId="166" fontId="3" fillId="0" borderId="7" xfId="1137" quotePrefix="1" applyNumberFormat="1" applyFont="1" applyFill="1" applyBorder="1" applyAlignment="1">
      <alignment horizontal="center"/>
    </xf>
    <xf numFmtId="166" fontId="12" fillId="0" borderId="0" xfId="1137" applyNumberFormat="1" applyFont="1" applyFill="1" applyBorder="1" applyAlignment="1">
      <alignment horizontal="center"/>
    </xf>
    <xf numFmtId="166" fontId="9" fillId="0" borderId="0" xfId="1137" applyNumberFormat="1" applyFont="1" applyFill="1" applyBorder="1" applyAlignment="1">
      <alignment horizontal="center"/>
    </xf>
    <xf numFmtId="166" fontId="3" fillId="0" borderId="0" xfId="0" applyNumberFormat="1" applyFont="1" applyBorder="1"/>
    <xf numFmtId="166" fontId="9" fillId="0" borderId="0" xfId="1137" quotePrefix="1" applyNumberFormat="1" applyFont="1" applyBorder="1" applyAlignment="1">
      <alignment horizontal="center"/>
    </xf>
    <xf numFmtId="43" fontId="10" fillId="0" borderId="0" xfId="1137" applyFont="1" applyFill="1"/>
    <xf numFmtId="0" fontId="3" fillId="0" borderId="0" xfId="0" quotePrefix="1" applyFont="1" applyBorder="1" applyAlignment="1">
      <alignment horizontal="center"/>
    </xf>
    <xf numFmtId="166" fontId="3" fillId="0" borderId="0" xfId="0" applyNumberFormat="1" applyFont="1" applyAlignment="1">
      <alignment horizontal="center"/>
    </xf>
    <xf numFmtId="43" fontId="3" fillId="0" borderId="0" xfId="1137" applyFont="1" applyBorder="1"/>
    <xf numFmtId="0" fontId="6" fillId="0" borderId="0" xfId="0" applyFont="1" applyAlignment="1">
      <alignment horizontal="center"/>
    </xf>
    <xf numFmtId="166" fontId="3" fillId="0" borderId="0" xfId="1137" applyNumberFormat="1" applyFont="1" applyAlignment="1">
      <alignment horizontal="right"/>
    </xf>
    <xf numFmtId="166" fontId="3" fillId="0" borderId="8" xfId="0" applyNumberFormat="1" applyFont="1" applyBorder="1" applyAlignment="1">
      <alignment horizontal="center"/>
    </xf>
    <xf numFmtId="166" fontId="3" fillId="0" borderId="6" xfId="1137" applyNumberFormat="1" applyFont="1" applyBorder="1" applyAlignment="1">
      <alignment horizontal="right"/>
    </xf>
    <xf numFmtId="166" fontId="3" fillId="0" borderId="0" xfId="1137" applyNumberFormat="1" applyFont="1" applyBorder="1" applyAlignment="1">
      <alignment horizontal="right"/>
    </xf>
    <xf numFmtId="166" fontId="3" fillId="0" borderId="0" xfId="0" applyNumberFormat="1" applyFont="1" applyBorder="1" applyAlignment="1">
      <alignment horizontal="center"/>
    </xf>
    <xf numFmtId="166" fontId="3" fillId="0" borderId="7" xfId="1137" applyNumberFormat="1" applyFont="1" applyBorder="1" applyAlignment="1">
      <alignment horizontal="right"/>
    </xf>
    <xf numFmtId="166" fontId="3" fillId="0" borderId="0" xfId="1137" quotePrefix="1" applyNumberFormat="1" applyFont="1" applyAlignment="1">
      <alignment horizontal="right"/>
    </xf>
    <xf numFmtId="166" fontId="1" fillId="0" borderId="0" xfId="1137" applyNumberFormat="1" applyFont="1" applyBorder="1"/>
    <xf numFmtId="166" fontId="1" fillId="0" borderId="0" xfId="1137" applyNumberFormat="1" applyFont="1" applyBorder="1" applyAlignment="1">
      <alignment horizontal="right"/>
    </xf>
    <xf numFmtId="0" fontId="3" fillId="0" borderId="6" xfId="0" applyFont="1" applyFill="1" applyBorder="1"/>
    <xf numFmtId="166" fontId="3" fillId="0" borderId="0" xfId="0" quotePrefix="1" applyNumberFormat="1" applyFont="1" applyBorder="1" applyAlignment="1">
      <alignment horizontal="center"/>
    </xf>
    <xf numFmtId="0" fontId="10" fillId="0" borderId="0" xfId="1480" applyFont="1" applyFill="1" applyAlignment="1">
      <alignment horizontal="left"/>
    </xf>
    <xf numFmtId="0" fontId="10" fillId="0" borderId="0" xfId="1480" applyFont="1" applyFill="1"/>
    <xf numFmtId="0" fontId="10" fillId="0" borderId="0" xfId="1480" applyFont="1" applyFill="1" applyAlignment="1">
      <alignment horizontal="center"/>
    </xf>
    <xf numFmtId="166" fontId="9" fillId="0" borderId="6" xfId="1137" applyNumberFormat="1" applyFont="1" applyBorder="1" applyAlignment="1">
      <alignment horizontal="center"/>
    </xf>
    <xf numFmtId="166" fontId="12" fillId="0" borderId="6" xfId="1137" applyNumberFormat="1" applyFont="1" applyFill="1" applyBorder="1" applyAlignment="1">
      <alignment horizontal="center"/>
    </xf>
    <xf numFmtId="166" fontId="12" fillId="0" borderId="0" xfId="1137" quotePrefix="1" applyNumberFormat="1" applyFont="1" applyFill="1" applyBorder="1" applyAlignment="1">
      <alignment horizontal="center"/>
    </xf>
    <xf numFmtId="0" fontId="7" fillId="0" borderId="0" xfId="0" applyFont="1" applyBorder="1" applyAlignment="1">
      <alignment horizontal="left"/>
    </xf>
    <xf numFmtId="0" fontId="4" fillId="0" borderId="0" xfId="0" applyFont="1" applyBorder="1" applyAlignment="1">
      <alignment horizontal="left" vertical="top"/>
    </xf>
    <xf numFmtId="0" fontId="2" fillId="0" borderId="0" xfId="0" quotePrefix="1" applyFont="1" applyBorder="1" applyAlignment="1">
      <alignment horizontal="left"/>
    </xf>
    <xf numFmtId="0" fontId="3" fillId="0" borderId="0" xfId="0" applyFont="1" applyBorder="1" applyAlignment="1">
      <alignment horizontal="left"/>
    </xf>
    <xf numFmtId="165" fontId="8" fillId="0" borderId="0" xfId="1137" applyNumberFormat="1" applyFont="1" applyBorder="1" applyAlignment="1">
      <alignment horizontal="left"/>
    </xf>
    <xf numFmtId="0" fontId="4" fillId="0" borderId="0" xfId="0" applyFont="1" applyBorder="1"/>
    <xf numFmtId="0" fontId="5" fillId="0" borderId="0" xfId="0" quotePrefix="1" applyFont="1" applyBorder="1" applyAlignment="1">
      <alignment horizontal="left"/>
    </xf>
    <xf numFmtId="43" fontId="2" fillId="0" borderId="0" xfId="1137" quotePrefix="1" applyFont="1" applyBorder="1" applyAlignment="1">
      <alignment horizontal="center"/>
    </xf>
    <xf numFmtId="43" fontId="1" fillId="0" borderId="0" xfId="1137" applyFont="1" applyBorder="1"/>
    <xf numFmtId="166" fontId="2" fillId="0" borderId="8" xfId="1137" quotePrefix="1" applyNumberFormat="1" applyFont="1" applyFill="1" applyBorder="1" applyAlignment="1">
      <alignment horizontal="center"/>
    </xf>
    <xf numFmtId="0" fontId="2" fillId="0" borderId="0" xfId="0" quotePrefix="1" applyFont="1" applyFill="1" applyBorder="1" applyAlignment="1">
      <alignment horizontal="left"/>
    </xf>
    <xf numFmtId="0" fontId="11" fillId="0" borderId="0" xfId="1480" applyFont="1" applyFill="1"/>
    <xf numFmtId="9" fontId="3" fillId="0" borderId="0" xfId="1570" applyFont="1" applyFill="1" applyBorder="1" applyAlignment="1">
      <alignment horizontal="center"/>
    </xf>
    <xf numFmtId="43" fontId="3" fillId="0" borderId="0" xfId="1137" applyFont="1" applyAlignment="1">
      <alignment horizontal="center"/>
    </xf>
    <xf numFmtId="43" fontId="10" fillId="0" borderId="0" xfId="1137" applyFont="1" applyFill="1" applyAlignment="1">
      <alignment horizontal="center"/>
    </xf>
    <xf numFmtId="0" fontId="15" fillId="0" borderId="0" xfId="1480" applyFont="1" applyFill="1"/>
    <xf numFmtId="0" fontId="0" fillId="0" borderId="0" xfId="0" applyFill="1" applyAlignment="1">
      <alignment horizontal="center"/>
    </xf>
    <xf numFmtId="0" fontId="15" fillId="0" borderId="0" xfId="0" applyFont="1" applyFill="1"/>
    <xf numFmtId="0" fontId="0" fillId="0" borderId="9" xfId="0" applyFill="1" applyBorder="1"/>
    <xf numFmtId="0" fontId="0" fillId="0" borderId="9" xfId="0" applyFill="1" applyBorder="1" applyAlignment="1">
      <alignment horizontal="center"/>
    </xf>
    <xf numFmtId="0" fontId="15" fillId="0" borderId="9" xfId="0" applyFont="1" applyFill="1" applyBorder="1"/>
    <xf numFmtId="0" fontId="15" fillId="0" borderId="0" xfId="0" applyFont="1" applyFill="1" applyBorder="1" applyAlignment="1">
      <alignment horizontal="center"/>
    </xf>
    <xf numFmtId="0" fontId="0" fillId="0" borderId="10" xfId="0" applyFill="1" applyBorder="1"/>
    <xf numFmtId="0" fontId="0" fillId="0" borderId="0" xfId="0" applyFill="1" applyBorder="1"/>
    <xf numFmtId="0" fontId="0" fillId="0" borderId="0" xfId="0" applyFill="1" applyBorder="1" applyAlignment="1">
      <alignment horizontal="center"/>
    </xf>
    <xf numFmtId="0" fontId="0" fillId="0" borderId="11" xfId="0" applyFill="1" applyBorder="1"/>
    <xf numFmtId="0" fontId="17" fillId="0" borderId="0" xfId="0" applyFont="1" applyFill="1" applyBorder="1"/>
    <xf numFmtId="0" fontId="15" fillId="0" borderId="0" xfId="0" applyFont="1" applyFill="1" applyBorder="1"/>
    <xf numFmtId="14" fontId="15" fillId="0" borderId="0" xfId="0" applyNumberFormat="1" applyFont="1" applyFill="1" applyBorder="1" applyAlignment="1">
      <alignment horizontal="center"/>
    </xf>
    <xf numFmtId="0" fontId="10" fillId="0" borderId="0" xfId="0" applyFont="1" applyFill="1" applyBorder="1"/>
    <xf numFmtId="166" fontId="14" fillId="0" borderId="0" xfId="0" applyNumberFormat="1" applyFont="1" applyFill="1" applyBorder="1"/>
    <xf numFmtId="167" fontId="15" fillId="0" borderId="0" xfId="1570" applyNumberFormat="1" applyFont="1" applyFill="1" applyBorder="1"/>
    <xf numFmtId="166" fontId="1" fillId="0" borderId="0" xfId="1137" applyNumberFormat="1" applyFill="1" applyBorder="1"/>
    <xf numFmtId="166" fontId="0" fillId="0" borderId="0" xfId="0" applyNumberFormat="1" applyFill="1" applyBorder="1"/>
    <xf numFmtId="43" fontId="0" fillId="0" borderId="0" xfId="0" applyNumberFormat="1" applyFill="1" applyBorder="1"/>
    <xf numFmtId="10" fontId="15" fillId="0" borderId="0" xfId="1570" applyNumberFormat="1" applyFont="1" applyFill="1" applyBorder="1"/>
    <xf numFmtId="0" fontId="20" fillId="0" borderId="0" xfId="0" applyFont="1" applyFill="1" applyBorder="1" applyAlignment="1">
      <alignment horizontal="center"/>
    </xf>
    <xf numFmtId="166" fontId="1" fillId="0" borderId="6" xfId="1137" applyNumberFormat="1" applyFill="1" applyBorder="1"/>
    <xf numFmtId="43" fontId="1" fillId="0" borderId="0" xfId="1137" applyFont="1" applyFill="1" applyBorder="1" applyAlignment="1">
      <alignment horizontal="center"/>
    </xf>
    <xf numFmtId="43" fontId="1" fillId="0" borderId="0" xfId="1137" applyFill="1" applyBorder="1" applyAlignment="1">
      <alignment horizontal="center"/>
    </xf>
    <xf numFmtId="43" fontId="15" fillId="0" borderId="0" xfId="1137" applyFont="1" applyFill="1" applyBorder="1"/>
    <xf numFmtId="43" fontId="1" fillId="0" borderId="0" xfId="1137" applyFill="1" applyBorder="1"/>
    <xf numFmtId="43" fontId="15" fillId="0" borderId="0" xfId="0" applyNumberFormat="1" applyFont="1" applyFill="1" applyBorder="1"/>
    <xf numFmtId="0" fontId="0" fillId="0" borderId="4" xfId="0" applyFill="1" applyBorder="1"/>
    <xf numFmtId="0" fontId="0" fillId="0" borderId="4" xfId="0" applyFill="1" applyBorder="1" applyAlignment="1">
      <alignment horizontal="center"/>
    </xf>
    <xf numFmtId="0" fontId="3" fillId="0" borderId="0" xfId="0" applyNumberFormat="1" applyFont="1" applyAlignment="1">
      <alignment horizontal="center"/>
    </xf>
    <xf numFmtId="0" fontId="15" fillId="0" borderId="4" xfId="0" applyFont="1" applyFill="1" applyBorder="1"/>
    <xf numFmtId="43" fontId="9" fillId="0" borderId="0" xfId="1137" applyFont="1" applyBorder="1" applyAlignment="1">
      <alignment horizontal="center"/>
    </xf>
    <xf numFmtId="0" fontId="0" fillId="0" borderId="12" xfId="0" applyFill="1" applyBorder="1"/>
    <xf numFmtId="0" fontId="0" fillId="0" borderId="13" xfId="0" applyFill="1" applyBorder="1"/>
    <xf numFmtId="0" fontId="18" fillId="0" borderId="0" xfId="0" applyFont="1" applyFill="1" applyBorder="1"/>
    <xf numFmtId="0" fontId="19" fillId="0" borderId="0" xfId="0" applyFont="1" applyFill="1" applyBorder="1"/>
    <xf numFmtId="0" fontId="10" fillId="0" borderId="0" xfId="0" applyFont="1" applyFill="1" applyBorder="1" applyAlignment="1">
      <alignment horizontal="center"/>
    </xf>
    <xf numFmtId="10" fontId="0" fillId="0" borderId="0" xfId="1570" applyNumberFormat="1" applyFont="1" applyFill="1" applyBorder="1"/>
    <xf numFmtId="167" fontId="1" fillId="0" borderId="0" xfId="1570" applyNumberFormat="1" applyFill="1" applyBorder="1"/>
    <xf numFmtId="167" fontId="11" fillId="0" borderId="0" xfId="1570" applyNumberFormat="1" applyFont="1" applyFill="1" applyBorder="1"/>
    <xf numFmtId="0" fontId="0" fillId="0" borderId="14" xfId="0" applyFill="1" applyBorder="1"/>
    <xf numFmtId="0" fontId="0" fillId="0" borderId="15" xfId="0" applyFill="1" applyBorder="1"/>
    <xf numFmtId="166" fontId="21" fillId="0" borderId="6" xfId="1137" applyNumberFormat="1" applyFont="1" applyFill="1" applyBorder="1"/>
    <xf numFmtId="166" fontId="21" fillId="0" borderId="0" xfId="1137" applyNumberFormat="1" applyFont="1" applyFill="1" applyBorder="1"/>
    <xf numFmtId="10" fontId="10" fillId="0" borderId="0" xfId="1570" applyNumberFormat="1" applyFont="1" applyFill="1" applyBorder="1"/>
    <xf numFmtId="17" fontId="11" fillId="0" borderId="0" xfId="1137" applyNumberFormat="1" applyFont="1" applyFill="1" applyAlignment="1">
      <alignment horizontal="center"/>
    </xf>
    <xf numFmtId="166" fontId="17" fillId="3" borderId="16" xfId="1137" applyNumberFormat="1" applyFont="1" applyFill="1" applyBorder="1" applyProtection="1"/>
    <xf numFmtId="43" fontId="3" fillId="0" borderId="0" xfId="1137" applyFont="1" applyFill="1" applyBorder="1" applyAlignment="1">
      <alignment horizontal="center"/>
    </xf>
    <xf numFmtId="168" fontId="0" fillId="0" borderId="0" xfId="1570" applyNumberFormat="1" applyFont="1"/>
    <xf numFmtId="169" fontId="0" fillId="0" borderId="0" xfId="1570" applyNumberFormat="1" applyFont="1"/>
    <xf numFmtId="43" fontId="3" fillId="0" borderId="0" xfId="1137" applyFont="1" applyBorder="1" applyAlignment="1">
      <alignment horizontal="right"/>
    </xf>
    <xf numFmtId="43" fontId="3" fillId="0" borderId="0" xfId="1137" quotePrefix="1" applyFont="1" applyAlignment="1">
      <alignment horizontal="center"/>
    </xf>
    <xf numFmtId="43" fontId="3" fillId="0" borderId="0" xfId="1137" applyFont="1" applyFill="1" applyAlignment="1">
      <alignment horizontal="center"/>
    </xf>
    <xf numFmtId="43" fontId="12" fillId="0" borderId="0" xfId="1137" quotePrefix="1" applyFont="1" applyFill="1" applyBorder="1" applyAlignment="1">
      <alignment horizontal="center"/>
    </xf>
    <xf numFmtId="43" fontId="12" fillId="0" borderId="0" xfId="1137" applyFont="1" applyFill="1" applyBorder="1" applyAlignment="1">
      <alignment horizontal="center"/>
    </xf>
    <xf numFmtId="43" fontId="2" fillId="0" borderId="0" xfId="1137" applyFont="1" applyFill="1" applyAlignment="1">
      <alignment horizontal="center"/>
    </xf>
    <xf numFmtId="0" fontId="22" fillId="0" borderId="0" xfId="0" applyFont="1"/>
    <xf numFmtId="43" fontId="3" fillId="0" borderId="0" xfId="1137" applyFont="1" applyBorder="1" applyAlignment="1">
      <alignment horizontal="center"/>
    </xf>
    <xf numFmtId="0" fontId="2" fillId="0" borderId="0" xfId="0" quotePrefix="1" applyFont="1" applyAlignment="1"/>
    <xf numFmtId="166" fontId="17" fillId="3" borderId="0" xfId="1137" applyNumberFormat="1" applyFont="1" applyFill="1" applyBorder="1" applyProtection="1"/>
    <xf numFmtId="165" fontId="3" fillId="0" borderId="6" xfId="1137" applyNumberFormat="1" applyFont="1" applyBorder="1" applyAlignment="1">
      <alignment horizontal="center"/>
    </xf>
    <xf numFmtId="165" fontId="3" fillId="0" borderId="0" xfId="1137" applyNumberFormat="1" applyFont="1" applyAlignment="1">
      <alignment horizontal="center"/>
    </xf>
    <xf numFmtId="165" fontId="9" fillId="0" borderId="6" xfId="1137" applyNumberFormat="1" applyFont="1" applyBorder="1" applyAlignment="1">
      <alignment horizontal="center"/>
    </xf>
    <xf numFmtId="165" fontId="3" fillId="0" borderId="0" xfId="1137" applyNumberFormat="1" applyFont="1" applyBorder="1" applyAlignment="1">
      <alignment horizontal="right"/>
    </xf>
    <xf numFmtId="165" fontId="3" fillId="0" borderId="0" xfId="1137" quotePrefix="1" applyNumberFormat="1" applyFont="1" applyAlignment="1">
      <alignment horizontal="center"/>
    </xf>
    <xf numFmtId="165" fontId="3" fillId="0" borderId="8" xfId="1137" applyNumberFormat="1" applyFont="1" applyBorder="1" applyAlignment="1">
      <alignment horizontal="center"/>
    </xf>
    <xf numFmtId="165" fontId="3" fillId="0" borderId="0" xfId="1137" applyNumberFormat="1" applyFont="1" applyBorder="1" applyAlignment="1">
      <alignment horizontal="center"/>
    </xf>
    <xf numFmtId="165" fontId="2" fillId="0" borderId="0" xfId="1137" applyNumberFormat="1" applyFont="1" applyFill="1" applyAlignment="1">
      <alignment horizontal="center"/>
    </xf>
    <xf numFmtId="165" fontId="3" fillId="0" borderId="6" xfId="1137" applyNumberFormat="1" applyFont="1" applyFill="1" applyBorder="1" applyAlignment="1">
      <alignment horizontal="center"/>
    </xf>
    <xf numFmtId="165" fontId="3" fillId="0" borderId="0" xfId="1137" applyNumberFormat="1" applyFont="1" applyFill="1" applyBorder="1" applyAlignment="1">
      <alignment horizontal="center"/>
    </xf>
    <xf numFmtId="165" fontId="3" fillId="0" borderId="0" xfId="1137" applyNumberFormat="1" applyFont="1" applyFill="1" applyAlignment="1">
      <alignment horizontal="center"/>
    </xf>
    <xf numFmtId="165" fontId="12" fillId="0" borderId="6" xfId="1137" applyNumberFormat="1" applyFont="1" applyFill="1" applyBorder="1" applyAlignment="1">
      <alignment horizontal="center"/>
    </xf>
    <xf numFmtId="165" fontId="3" fillId="0" borderId="0" xfId="1137" quotePrefix="1" applyNumberFormat="1" applyFont="1" applyFill="1" applyBorder="1" applyAlignment="1">
      <alignment horizontal="center"/>
    </xf>
    <xf numFmtId="165" fontId="12" fillId="0" borderId="0" xfId="1137" quotePrefix="1" applyNumberFormat="1" applyFont="1" applyFill="1" applyBorder="1" applyAlignment="1">
      <alignment horizontal="center"/>
    </xf>
    <xf numFmtId="165" fontId="12" fillId="0" borderId="0" xfId="1137" applyNumberFormat="1" applyFont="1" applyFill="1" applyBorder="1" applyAlignment="1">
      <alignment horizontal="center"/>
    </xf>
    <xf numFmtId="43" fontId="15" fillId="0" borderId="0" xfId="1137" applyFont="1" applyFill="1"/>
    <xf numFmtId="0" fontId="11" fillId="0" borderId="0" xfId="1480" quotePrefix="1" applyFont="1" applyFill="1" applyAlignment="1">
      <alignment horizontal="center"/>
    </xf>
    <xf numFmtId="0" fontId="11" fillId="0" borderId="0" xfId="1480" applyFont="1" applyFill="1" applyAlignment="1">
      <alignment horizontal="center"/>
    </xf>
    <xf numFmtId="0" fontId="24" fillId="4" borderId="0" xfId="1480" applyFont="1" applyFill="1"/>
    <xf numFmtId="43" fontId="15" fillId="4" borderId="0" xfId="1137" applyFont="1" applyFill="1"/>
    <xf numFmtId="43" fontId="1" fillId="4" borderId="0" xfId="1137" applyFill="1"/>
    <xf numFmtId="43" fontId="10" fillId="4" borderId="0" xfId="1137" applyFont="1" applyFill="1"/>
    <xf numFmtId="0" fontId="15" fillId="5" borderId="0" xfId="1480" applyFont="1" applyFill="1"/>
    <xf numFmtId="0" fontId="11" fillId="5" borderId="0" xfId="1480" applyFont="1" applyFill="1"/>
    <xf numFmtId="43" fontId="1" fillId="0" borderId="0" xfId="1137" applyFill="1"/>
    <xf numFmtId="9" fontId="2" fillId="0" borderId="0" xfId="1570" applyFont="1" applyFill="1" applyAlignment="1">
      <alignment horizontal="center"/>
    </xf>
    <xf numFmtId="43" fontId="1" fillId="37" borderId="0" xfId="1137" applyFill="1"/>
    <xf numFmtId="43" fontId="1" fillId="38" borderId="0" xfId="1137" applyFill="1"/>
    <xf numFmtId="43" fontId="39" fillId="38" borderId="0" xfId="1137" applyFont="1" applyFill="1"/>
    <xf numFmtId="43" fontId="39" fillId="37" borderId="0" xfId="1137" applyFont="1" applyFill="1"/>
    <xf numFmtId="43" fontId="1" fillId="39" borderId="0" xfId="1137" applyFill="1"/>
    <xf numFmtId="0" fontId="10" fillId="0" borderId="0" xfId="1481" applyFont="1"/>
    <xf numFmtId="0" fontId="10" fillId="0" borderId="0" xfId="1482" applyFont="1"/>
    <xf numFmtId="0" fontId="15" fillId="0" borderId="0" xfId="1482" applyFont="1"/>
    <xf numFmtId="0" fontId="75" fillId="0" borderId="0" xfId="0" applyFont="1"/>
    <xf numFmtId="166" fontId="0" fillId="0" borderId="0" xfId="1140" applyNumberFormat="1" applyFont="1" applyFill="1"/>
    <xf numFmtId="43" fontId="0" fillId="0" borderId="0" xfId="1140" applyFont="1"/>
    <xf numFmtId="43" fontId="0" fillId="0" borderId="0" xfId="1140" applyFont="1" applyFill="1"/>
    <xf numFmtId="166" fontId="0" fillId="0" borderId="0" xfId="1140" applyNumberFormat="1" applyFont="1"/>
    <xf numFmtId="0" fontId="75" fillId="0" borderId="0" xfId="1482" applyFont="1" applyFill="1"/>
    <xf numFmtId="0" fontId="75" fillId="0" borderId="0" xfId="0" applyFont="1" applyAlignment="1">
      <alignment horizontal="center"/>
    </xf>
    <xf numFmtId="0" fontId="71" fillId="0" borderId="0" xfId="0" applyNumberFormat="1" applyFont="1" applyFill="1"/>
    <xf numFmtId="0" fontId="0" fillId="0" borderId="0" xfId="0" applyAlignment="1">
      <alignment horizontal="center"/>
    </xf>
    <xf numFmtId="0" fontId="71" fillId="0" borderId="0" xfId="0" applyFont="1" applyFill="1"/>
    <xf numFmtId="166" fontId="0" fillId="0" borderId="0" xfId="1140" applyNumberFormat="1" applyFont="1" applyAlignment="1">
      <alignment horizontal="center"/>
    </xf>
    <xf numFmtId="166" fontId="75" fillId="0" borderId="0" xfId="1140" applyNumberFormat="1" applyFont="1" applyFill="1"/>
    <xf numFmtId="166" fontId="0" fillId="0" borderId="0" xfId="0" applyNumberFormat="1" applyFill="1"/>
    <xf numFmtId="17" fontId="11" fillId="0" borderId="0" xfId="1480" applyNumberFormat="1" applyFont="1" applyFill="1" applyAlignment="1">
      <alignment horizontal="center"/>
    </xf>
    <xf numFmtId="43" fontId="0" fillId="0" borderId="0" xfId="1137" applyFont="1" applyFill="1"/>
    <xf numFmtId="43" fontId="14" fillId="0" borderId="0" xfId="1137" applyFont="1" applyFill="1"/>
    <xf numFmtId="43" fontId="1" fillId="40" borderId="0" xfId="1137" applyFill="1"/>
    <xf numFmtId="43" fontId="40" fillId="37" borderId="0" xfId="1137" applyFont="1" applyFill="1"/>
    <xf numFmtId="0" fontId="0" fillId="41" borderId="0" xfId="0" applyFill="1"/>
    <xf numFmtId="0" fontId="0" fillId="42" borderId="0" xfId="0" applyFill="1"/>
    <xf numFmtId="0" fontId="15" fillId="42" borderId="0" xfId="1482" applyFont="1" applyFill="1"/>
    <xf numFmtId="0" fontId="75" fillId="42" borderId="0" xfId="0" applyFont="1" applyFill="1"/>
    <xf numFmtId="43" fontId="40" fillId="42" borderId="0" xfId="1140" applyFont="1" applyFill="1"/>
    <xf numFmtId="43" fontId="40" fillId="42" borderId="0" xfId="1140" applyFont="1" applyFill="1"/>
    <xf numFmtId="166" fontId="40" fillId="42" borderId="0" xfId="1140" applyNumberFormat="1" applyFont="1" applyFill="1"/>
    <xf numFmtId="0" fontId="75" fillId="42" borderId="0" xfId="1482" applyFont="1" applyFill="1"/>
    <xf numFmtId="43" fontId="75" fillId="42" borderId="0" xfId="1140" applyFont="1" applyFill="1"/>
    <xf numFmtId="0" fontId="15" fillId="42" borderId="0" xfId="0" applyFont="1" applyFill="1" applyAlignment="1">
      <alignment horizontal="right"/>
    </xf>
    <xf numFmtId="0" fontId="15" fillId="42" borderId="0" xfId="0" applyFont="1" applyFill="1"/>
    <xf numFmtId="43" fontId="0" fillId="42" borderId="0" xfId="0" applyNumberFormat="1" applyFill="1"/>
    <xf numFmtId="0" fontId="75" fillId="42" borderId="0" xfId="0" applyFont="1" applyFill="1" applyAlignment="1">
      <alignment horizontal="center"/>
    </xf>
    <xf numFmtId="0" fontId="76" fillId="42" borderId="0" xfId="0" applyFont="1" applyFill="1" applyAlignment="1">
      <alignment horizontal="center"/>
    </xf>
    <xf numFmtId="0" fontId="0" fillId="43" borderId="0" xfId="0" applyFill="1"/>
    <xf numFmtId="0" fontId="15" fillId="43" borderId="0" xfId="1482" applyFont="1" applyFill="1"/>
    <xf numFmtId="0" fontId="75" fillId="43" borderId="0" xfId="0" applyFont="1" applyFill="1"/>
    <xf numFmtId="43" fontId="40" fillId="43" borderId="0" xfId="1140" applyFont="1" applyFill="1"/>
    <xf numFmtId="43" fontId="40" fillId="43" borderId="0" xfId="1140" applyFont="1" applyFill="1"/>
    <xf numFmtId="43" fontId="0" fillId="43" borderId="0" xfId="0" applyNumberFormat="1" applyFill="1"/>
    <xf numFmtId="166" fontId="40" fillId="43" borderId="0" xfId="1140" applyNumberFormat="1" applyFont="1" applyFill="1"/>
    <xf numFmtId="0" fontId="75" fillId="43" borderId="0" xfId="1482" applyFont="1" applyFill="1"/>
    <xf numFmtId="0" fontId="15" fillId="43" borderId="0" xfId="0" applyFont="1" applyFill="1" applyAlignment="1">
      <alignment horizontal="right"/>
    </xf>
    <xf numFmtId="0" fontId="15" fillId="43" borderId="0" xfId="0" applyFont="1" applyFill="1"/>
    <xf numFmtId="43" fontId="75" fillId="43" borderId="0" xfId="1140" applyFont="1" applyFill="1"/>
    <xf numFmtId="43" fontId="14" fillId="37" borderId="0" xfId="1137" applyFont="1" applyFill="1"/>
    <xf numFmtId="43" fontId="0" fillId="0" borderId="0" xfId="0" applyNumberFormat="1" applyFill="1"/>
    <xf numFmtId="0" fontId="43" fillId="0" borderId="0" xfId="0" applyFont="1"/>
    <xf numFmtId="43" fontId="15" fillId="0" borderId="8" xfId="0" applyNumberFormat="1" applyFont="1" applyFill="1" applyBorder="1"/>
    <xf numFmtId="43" fontId="15" fillId="0" borderId="8" xfId="1137" applyFont="1" applyFill="1" applyBorder="1"/>
    <xf numFmtId="0" fontId="19" fillId="0" borderId="0" xfId="0" applyFont="1" applyFill="1"/>
    <xf numFmtId="43" fontId="0" fillId="0" borderId="8" xfId="0" applyNumberFormat="1" applyFill="1" applyBorder="1"/>
    <xf numFmtId="0" fontId="26" fillId="0" borderId="0" xfId="0" applyFont="1"/>
    <xf numFmtId="166" fontId="26" fillId="0" borderId="0" xfId="1137" applyNumberFormat="1" applyFont="1" applyFill="1"/>
    <xf numFmtId="10" fontId="26" fillId="0" borderId="0" xfId="1570" applyNumberFormat="1" applyFont="1" applyFill="1"/>
    <xf numFmtId="0" fontId="26" fillId="0" borderId="0" xfId="0" applyFont="1" applyFill="1"/>
    <xf numFmtId="10" fontId="26" fillId="0" borderId="0" xfId="0" applyNumberFormat="1" applyFont="1" applyFill="1"/>
    <xf numFmtId="166" fontId="7" fillId="0" borderId="0" xfId="1137" applyNumberFormat="1" applyFont="1" applyFill="1" applyAlignment="1">
      <alignment horizontal="center"/>
    </xf>
    <xf numFmtId="166" fontId="2" fillId="0" borderId="8" xfId="1137" applyNumberFormat="1" applyFont="1" applyFill="1" applyBorder="1" applyAlignment="1">
      <alignment horizontal="center"/>
    </xf>
    <xf numFmtId="166" fontId="8" fillId="0" borderId="0" xfId="1137" applyNumberFormat="1" applyFont="1" applyFill="1" applyAlignment="1">
      <alignment horizontal="center"/>
    </xf>
    <xf numFmtId="0" fontId="10" fillId="41" borderId="0" xfId="1480" applyFont="1" applyFill="1" applyAlignment="1">
      <alignment horizontal="left"/>
    </xf>
    <xf numFmtId="0" fontId="10" fillId="41" borderId="0" xfId="1480" applyFont="1" applyFill="1"/>
    <xf numFmtId="0" fontId="10" fillId="0" borderId="0" xfId="0" applyFont="1"/>
    <xf numFmtId="14" fontId="26" fillId="0" borderId="0" xfId="0" applyNumberFormat="1" applyFont="1" applyFill="1" applyAlignment="1">
      <alignment horizontal="left"/>
    </xf>
    <xf numFmtId="0" fontId="3" fillId="0" borderId="0" xfId="0" applyFont="1" applyFill="1" applyAlignment="1">
      <alignment wrapText="1"/>
    </xf>
    <xf numFmtId="0" fontId="3" fillId="0" borderId="0" xfId="0" applyFont="1" applyAlignment="1">
      <alignment wrapText="1"/>
    </xf>
    <xf numFmtId="10" fontId="26" fillId="0" borderId="0" xfId="1570" applyNumberFormat="1" applyFont="1" applyFill="1" applyAlignment="1"/>
    <xf numFmtId="43" fontId="26" fillId="0" borderId="0" xfId="1137" applyFont="1" applyFill="1" applyAlignment="1">
      <alignment horizontal="right"/>
    </xf>
    <xf numFmtId="166" fontId="2" fillId="0" borderId="0" xfId="1137" applyNumberFormat="1" applyFont="1" applyFill="1" applyAlignment="1">
      <alignment horizontal="center" wrapText="1"/>
    </xf>
    <xf numFmtId="166" fontId="2" fillId="0" borderId="0" xfId="1137" quotePrefix="1" applyNumberFormat="1" applyFont="1" applyFill="1" applyAlignment="1">
      <alignment horizontal="center" wrapText="1"/>
    </xf>
    <xf numFmtId="9" fontId="3" fillId="0" borderId="0" xfId="1570" applyFont="1" applyFill="1" applyAlignment="1">
      <alignment horizontal="center"/>
    </xf>
    <xf numFmtId="10" fontId="2" fillId="0" borderId="0" xfId="1570" applyNumberFormat="1" applyFont="1" applyFill="1" applyAlignment="1">
      <alignment horizontal="center"/>
    </xf>
    <xf numFmtId="0" fontId="8" fillId="0" borderId="0" xfId="0" applyFont="1" applyFill="1"/>
    <xf numFmtId="166" fontId="2" fillId="0" borderId="0" xfId="1140" applyNumberFormat="1" applyFont="1" applyFill="1" applyAlignment="1">
      <alignment horizontal="center"/>
    </xf>
    <xf numFmtId="166" fontId="2" fillId="0" borderId="0" xfId="1140" quotePrefix="1" applyNumberFormat="1" applyFont="1" applyFill="1" applyAlignment="1">
      <alignment horizontal="center"/>
    </xf>
    <xf numFmtId="166" fontId="2" fillId="0" borderId="3" xfId="1137" applyNumberFormat="1" applyFont="1" applyFill="1" applyBorder="1" applyAlignment="1">
      <alignment horizontal="center"/>
    </xf>
    <xf numFmtId="166" fontId="2" fillId="0" borderId="7" xfId="1137" applyNumberFormat="1" applyFont="1" applyFill="1" applyBorder="1" applyAlignment="1">
      <alignment horizontal="center"/>
    </xf>
    <xf numFmtId="0" fontId="26" fillId="0" borderId="6" xfId="0" applyFont="1" applyFill="1" applyBorder="1" applyAlignment="1">
      <alignment horizontal="center"/>
    </xf>
    <xf numFmtId="10" fontId="26" fillId="0" borderId="6" xfId="0" applyNumberFormat="1" applyFont="1" applyFill="1" applyBorder="1"/>
    <xf numFmtId="0" fontId="26" fillId="0" borderId="0" xfId="0" applyFont="1" applyFill="1" applyAlignment="1">
      <alignment wrapText="1"/>
    </xf>
    <xf numFmtId="0" fontId="26" fillId="0" borderId="0" xfId="0" applyFont="1" applyFill="1" applyAlignment="1">
      <alignment horizontal="left" wrapText="1"/>
    </xf>
    <xf numFmtId="0" fontId="26" fillId="0" borderId="0" xfId="0" applyFont="1" applyAlignment="1">
      <alignment horizontal="left"/>
    </xf>
    <xf numFmtId="14" fontId="26" fillId="0" borderId="0" xfId="0" applyNumberFormat="1" applyFont="1" applyAlignment="1">
      <alignment horizontal="left"/>
    </xf>
    <xf numFmtId="166" fontId="2" fillId="44" borderId="0" xfId="1140" applyNumberFormat="1" applyFont="1" applyFill="1" applyAlignment="1">
      <alignment horizontal="center"/>
    </xf>
    <xf numFmtId="166" fontId="2" fillId="44" borderId="0" xfId="1137" applyNumberFormat="1" applyFont="1" applyFill="1" applyAlignment="1">
      <alignment horizontal="center" wrapText="1"/>
    </xf>
    <xf numFmtId="166" fontId="2" fillId="44" borderId="0" xfId="1140" quotePrefix="1" applyNumberFormat="1" applyFont="1" applyFill="1" applyAlignment="1">
      <alignment horizontal="center"/>
    </xf>
    <xf numFmtId="166" fontId="2" fillId="44" borderId="0" xfId="1137" quotePrefix="1" applyNumberFormat="1" applyFont="1" applyFill="1" applyAlignment="1">
      <alignment horizontal="center" wrapText="1"/>
    </xf>
    <xf numFmtId="166" fontId="2" fillId="44" borderId="0" xfId="1137" applyNumberFormat="1" applyFont="1" applyFill="1" applyAlignment="1">
      <alignment horizontal="center"/>
    </xf>
    <xf numFmtId="166" fontId="3" fillId="44" borderId="0" xfId="1137" applyNumberFormat="1" applyFont="1" applyFill="1" applyAlignment="1">
      <alignment horizontal="center"/>
    </xf>
    <xf numFmtId="9" fontId="3" fillId="44" borderId="0" xfId="1570" applyFont="1" applyFill="1" applyAlignment="1">
      <alignment horizontal="center"/>
    </xf>
    <xf numFmtId="9" fontId="2" fillId="44" borderId="0" xfId="1570" applyFont="1" applyFill="1" applyAlignment="1">
      <alignment horizontal="center"/>
    </xf>
    <xf numFmtId="166" fontId="3" fillId="44" borderId="6" xfId="1137" applyNumberFormat="1" applyFont="1" applyFill="1" applyBorder="1" applyAlignment="1">
      <alignment horizontal="center"/>
    </xf>
    <xf numFmtId="166" fontId="2" fillId="44" borderId="8" xfId="1137" applyNumberFormat="1" applyFont="1" applyFill="1" applyBorder="1" applyAlignment="1">
      <alignment horizontal="center"/>
    </xf>
    <xf numFmtId="166" fontId="8" fillId="44" borderId="0" xfId="1137" applyNumberFormat="1" applyFont="1" applyFill="1" applyAlignment="1">
      <alignment horizontal="center"/>
    </xf>
    <xf numFmtId="10" fontId="2" fillId="44" borderId="0" xfId="1570" applyNumberFormat="1" applyFont="1" applyFill="1" applyAlignment="1">
      <alignment horizontal="center" wrapText="1"/>
    </xf>
    <xf numFmtId="166" fontId="2" fillId="44" borderId="0" xfId="1137" quotePrefix="1" applyNumberFormat="1" applyFont="1" applyFill="1" applyAlignment="1">
      <alignment horizontal="center"/>
    </xf>
    <xf numFmtId="10" fontId="2" fillId="44" borderId="0" xfId="1570" quotePrefix="1" applyNumberFormat="1" applyFont="1" applyFill="1" applyAlignment="1">
      <alignment horizontal="center" wrapText="1"/>
    </xf>
    <xf numFmtId="10" fontId="2" fillId="44" borderId="0" xfId="1570" applyNumberFormat="1" applyFont="1" applyFill="1" applyAlignment="1">
      <alignment horizontal="center"/>
    </xf>
    <xf numFmtId="166" fontId="2" fillId="44" borderId="3" xfId="1137" applyNumberFormat="1" applyFont="1" applyFill="1" applyBorder="1" applyAlignment="1">
      <alignment horizontal="center"/>
    </xf>
    <xf numFmtId="166" fontId="3" fillId="44" borderId="0" xfId="1137" applyNumberFormat="1" applyFont="1" applyFill="1" applyBorder="1" applyAlignment="1">
      <alignment horizontal="center"/>
    </xf>
    <xf numFmtId="166" fontId="2" fillId="44" borderId="7" xfId="1137" applyNumberFormat="1" applyFont="1" applyFill="1" applyBorder="1" applyAlignment="1">
      <alignment horizontal="center"/>
    </xf>
    <xf numFmtId="0" fontId="8" fillId="44" borderId="0" xfId="0" applyFont="1" applyFill="1"/>
    <xf numFmtId="0" fontId="26" fillId="44" borderId="0" xfId="0" applyFont="1" applyFill="1"/>
    <xf numFmtId="0" fontId="26" fillId="44" borderId="6" xfId="0" applyFont="1" applyFill="1" applyBorder="1" applyAlignment="1">
      <alignment horizontal="center"/>
    </xf>
    <xf numFmtId="10" fontId="26" fillId="44" borderId="0" xfId="0" applyNumberFormat="1" applyFont="1" applyFill="1"/>
    <xf numFmtId="10" fontId="26" fillId="44" borderId="6" xfId="0" applyNumberFormat="1" applyFont="1" applyFill="1" applyBorder="1"/>
    <xf numFmtId="10" fontId="26" fillId="44" borderId="0" xfId="1570" applyNumberFormat="1" applyFont="1" applyFill="1" applyAlignment="1"/>
    <xf numFmtId="10" fontId="26" fillId="44" borderId="0" xfId="1570" applyNumberFormat="1" applyFont="1" applyFill="1"/>
    <xf numFmtId="166" fontId="26" fillId="44" borderId="0" xfId="1137" applyNumberFormat="1" applyFont="1" applyFill="1"/>
    <xf numFmtId="9" fontId="3" fillId="44" borderId="0" xfId="1570" applyNumberFormat="1" applyFont="1" applyFill="1" applyAlignment="1">
      <alignment horizontal="center"/>
    </xf>
    <xf numFmtId="9" fontId="2" fillId="44" borderId="0" xfId="1570" applyNumberFormat="1" applyFont="1" applyFill="1" applyAlignment="1">
      <alignment horizontal="center"/>
    </xf>
    <xf numFmtId="9" fontId="3" fillId="44" borderId="0" xfId="1570" applyNumberFormat="1" applyFont="1" applyFill="1" applyBorder="1" applyAlignment="1">
      <alignment horizontal="center"/>
    </xf>
    <xf numFmtId="9" fontId="3" fillId="0" borderId="0" xfId="1570" applyNumberFormat="1" applyFont="1" applyFill="1" applyAlignment="1">
      <alignment horizontal="center"/>
    </xf>
    <xf numFmtId="9" fontId="2" fillId="0" borderId="0" xfId="1570" applyNumberFormat="1" applyFont="1" applyFill="1" applyAlignment="1">
      <alignment horizontal="center"/>
    </xf>
    <xf numFmtId="9" fontId="3" fillId="0" borderId="0" xfId="1137" applyNumberFormat="1" applyFont="1" applyFill="1" applyAlignment="1">
      <alignment horizontal="center"/>
    </xf>
    <xf numFmtId="9" fontId="3" fillId="0" borderId="0" xfId="1137" applyNumberFormat="1" applyFont="1" applyFill="1" applyBorder="1" applyAlignment="1">
      <alignment horizontal="center"/>
    </xf>
    <xf numFmtId="0" fontId="10" fillId="45" borderId="0" xfId="0" applyFont="1" applyFill="1"/>
    <xf numFmtId="0" fontId="3" fillId="0" borderId="0" xfId="0" applyFont="1" applyFill="1" applyAlignment="1">
      <alignment vertical="top"/>
    </xf>
    <xf numFmtId="43" fontId="2" fillId="44" borderId="7" xfId="1137" applyFont="1" applyFill="1" applyBorder="1" applyAlignment="1">
      <alignment horizontal="right"/>
    </xf>
    <xf numFmtId="43" fontId="2" fillId="0" borderId="7" xfId="1137" applyFont="1" applyFill="1" applyBorder="1" applyAlignment="1">
      <alignment horizontal="right"/>
    </xf>
    <xf numFmtId="0" fontId="77" fillId="45" borderId="0" xfId="0" applyFont="1" applyFill="1"/>
    <xf numFmtId="17" fontId="11" fillId="0" borderId="0" xfId="1480" applyNumberFormat="1" applyFont="1" applyFill="1" applyAlignment="1">
      <alignment horizontal="left"/>
    </xf>
    <xf numFmtId="0" fontId="11" fillId="0" borderId="0" xfId="1480" applyFont="1" applyFill="1" applyAlignment="1">
      <alignment horizontal="left"/>
    </xf>
    <xf numFmtId="15" fontId="8" fillId="44" borderId="0" xfId="0" quotePrefix="1" applyNumberFormat="1" applyFont="1" applyFill="1" applyAlignment="1">
      <alignment horizontal="center"/>
    </xf>
    <xf numFmtId="15" fontId="8" fillId="0" borderId="0" xfId="0" quotePrefix="1" applyNumberFormat="1" applyFont="1" applyFill="1" applyAlignment="1">
      <alignment horizontal="center"/>
    </xf>
    <xf numFmtId="10" fontId="26" fillId="44" borderId="0" xfId="1570" applyNumberFormat="1" applyFont="1" applyFill="1" applyAlignment="1">
      <alignment horizontal="right"/>
    </xf>
    <xf numFmtId="10" fontId="26" fillId="0" borderId="0" xfId="1570" applyNumberFormat="1" applyFont="1" applyFill="1" applyAlignment="1">
      <alignment horizontal="right"/>
    </xf>
    <xf numFmtId="166" fontId="26" fillId="0" borderId="0" xfId="1140" applyNumberFormat="1" applyFont="1" applyFill="1" applyAlignment="1">
      <alignment horizontal="right"/>
    </xf>
    <xf numFmtId="43" fontId="26" fillId="44" borderId="0" xfId="1137" applyFont="1" applyFill="1" applyAlignment="1">
      <alignment horizontal="right"/>
    </xf>
    <xf numFmtId="43" fontId="26" fillId="0" borderId="0" xfId="1137" applyFont="1" applyFill="1" applyAlignment="1">
      <alignment horizontal="right"/>
    </xf>
    <xf numFmtId="9" fontId="26" fillId="44" borderId="0" xfId="1570" applyFont="1" applyFill="1" applyAlignment="1">
      <alignment horizontal="right"/>
    </xf>
    <xf numFmtId="9" fontId="26" fillId="0" borderId="0" xfId="1570" applyFont="1" applyFill="1" applyAlignment="1">
      <alignment horizontal="right"/>
    </xf>
    <xf numFmtId="0" fontId="23" fillId="0" borderId="6" xfId="0" applyFont="1" applyBorder="1" applyAlignment="1">
      <alignment horizontal="center" wrapText="1"/>
    </xf>
    <xf numFmtId="0" fontId="8" fillId="44" borderId="0" xfId="0" applyFont="1" applyFill="1" applyAlignment="1">
      <alignment horizontal="center"/>
    </xf>
    <xf numFmtId="0" fontId="8" fillId="0" borderId="0" xfId="0" applyFont="1" applyFill="1" applyAlignment="1">
      <alignment horizontal="center"/>
    </xf>
    <xf numFmtId="0" fontId="44" fillId="0" borderId="0" xfId="0" applyFont="1" applyAlignment="1">
      <alignment horizontal="center"/>
    </xf>
    <xf numFmtId="0" fontId="45" fillId="0" borderId="0" xfId="0" applyFont="1" applyAlignment="1">
      <alignment horizontal="center" wrapText="1"/>
    </xf>
    <xf numFmtId="0" fontId="45" fillId="0" borderId="0" xfId="0" applyFont="1" applyAlignment="1">
      <alignment horizontal="center"/>
    </xf>
    <xf numFmtId="0" fontId="26" fillId="0" borderId="0" xfId="0" applyFont="1" applyAlignment="1">
      <alignment horizontal="left" wrapText="1"/>
    </xf>
    <xf numFmtId="166" fontId="26" fillId="44" borderId="0" xfId="1137" applyNumberFormat="1" applyFont="1" applyFill="1" applyAlignment="1">
      <alignment horizontal="right"/>
    </xf>
    <xf numFmtId="0" fontId="2" fillId="0" borderId="0" xfId="0" applyFont="1" applyAlignment="1">
      <alignment horizontal="center"/>
    </xf>
    <xf numFmtId="0" fontId="15" fillId="0" borderId="0" xfId="0" applyFont="1" applyFill="1" applyBorder="1" applyAlignment="1">
      <alignment horizontal="center"/>
    </xf>
    <xf numFmtId="0" fontId="16" fillId="0" borderId="10" xfId="0" applyFont="1" applyFill="1" applyBorder="1" applyAlignment="1">
      <alignment horizontal="center"/>
    </xf>
    <xf numFmtId="0" fontId="16" fillId="0" borderId="0" xfId="0" applyFont="1" applyFill="1" applyBorder="1" applyAlignment="1">
      <alignment horizontal="center"/>
    </xf>
    <xf numFmtId="0" fontId="16" fillId="0" borderId="11" xfId="0" applyFont="1" applyFill="1" applyBorder="1" applyAlignment="1">
      <alignment horizontal="center"/>
    </xf>
    <xf numFmtId="0" fontId="15" fillId="0" borderId="10" xfId="0" applyFont="1" applyFill="1" applyBorder="1" applyAlignment="1">
      <alignment horizontal="center"/>
    </xf>
    <xf numFmtId="0" fontId="15" fillId="0" borderId="11" xfId="0" applyFont="1" applyFill="1" applyBorder="1" applyAlignment="1">
      <alignment horizontal="center"/>
    </xf>
    <xf numFmtId="0" fontId="17" fillId="0" borderId="0" xfId="0" applyFont="1" applyFill="1" applyBorder="1" applyAlignment="1">
      <alignment horizontal="center"/>
    </xf>
  </cellXfs>
  <cellStyles count="1664">
    <cellStyle name="20% - Accent1 10 2" xfId="1" xr:uid="{00000000-0005-0000-0000-000000000000}"/>
    <cellStyle name="20% - Accent1 10 3" xfId="2" xr:uid="{00000000-0005-0000-0000-000001000000}"/>
    <cellStyle name="20% - Accent1 11 2" xfId="3" xr:uid="{00000000-0005-0000-0000-000002000000}"/>
    <cellStyle name="20% - Accent1 11 3" xfId="4" xr:uid="{00000000-0005-0000-0000-000003000000}"/>
    <cellStyle name="20% - Accent1 12 2" xfId="5" xr:uid="{00000000-0005-0000-0000-000004000000}"/>
    <cellStyle name="20% - Accent1 12 3" xfId="6" xr:uid="{00000000-0005-0000-0000-000005000000}"/>
    <cellStyle name="20% - Accent1 13 2" xfId="7" xr:uid="{00000000-0005-0000-0000-000006000000}"/>
    <cellStyle name="20% - Accent1 13 3" xfId="8" xr:uid="{00000000-0005-0000-0000-000007000000}"/>
    <cellStyle name="20% - Accent1 14 2" xfId="9" xr:uid="{00000000-0005-0000-0000-000008000000}"/>
    <cellStyle name="20% - Accent1 14 3" xfId="10" xr:uid="{00000000-0005-0000-0000-000009000000}"/>
    <cellStyle name="20% - Accent1 15 2" xfId="11" xr:uid="{00000000-0005-0000-0000-00000A000000}"/>
    <cellStyle name="20% - Accent1 15 3" xfId="12" xr:uid="{00000000-0005-0000-0000-00000B000000}"/>
    <cellStyle name="20% - Accent1 16 2" xfId="13" xr:uid="{00000000-0005-0000-0000-00000C000000}"/>
    <cellStyle name="20% - Accent1 16 3" xfId="14" xr:uid="{00000000-0005-0000-0000-00000D000000}"/>
    <cellStyle name="20% - Accent1 17 2" xfId="15" xr:uid="{00000000-0005-0000-0000-00000E000000}"/>
    <cellStyle name="20% - Accent1 17 3" xfId="16" xr:uid="{00000000-0005-0000-0000-00000F000000}"/>
    <cellStyle name="20% - Accent1 18 2" xfId="17" xr:uid="{00000000-0005-0000-0000-000010000000}"/>
    <cellStyle name="20% - Accent1 18 3" xfId="18" xr:uid="{00000000-0005-0000-0000-000011000000}"/>
    <cellStyle name="20% - Accent1 19 2" xfId="19" xr:uid="{00000000-0005-0000-0000-000012000000}"/>
    <cellStyle name="20% - Accent1 19 3" xfId="20" xr:uid="{00000000-0005-0000-0000-000013000000}"/>
    <cellStyle name="20% - Accent1 2 2" xfId="21" xr:uid="{00000000-0005-0000-0000-000014000000}"/>
    <cellStyle name="20% - Accent1 2 2 2" xfId="22" xr:uid="{00000000-0005-0000-0000-000015000000}"/>
    <cellStyle name="20% - Accent1 2 2 3" xfId="23" xr:uid="{00000000-0005-0000-0000-000016000000}"/>
    <cellStyle name="20% - Accent1 2 3" xfId="24" xr:uid="{00000000-0005-0000-0000-000017000000}"/>
    <cellStyle name="20% - Accent1 20 2" xfId="25" xr:uid="{00000000-0005-0000-0000-000018000000}"/>
    <cellStyle name="20% - Accent1 20 3" xfId="26" xr:uid="{00000000-0005-0000-0000-000019000000}"/>
    <cellStyle name="20% - Accent1 21 2" xfId="27" xr:uid="{00000000-0005-0000-0000-00001A000000}"/>
    <cellStyle name="20% - Accent1 21 3" xfId="28" xr:uid="{00000000-0005-0000-0000-00001B000000}"/>
    <cellStyle name="20% - Accent1 3 2" xfId="29" xr:uid="{00000000-0005-0000-0000-00001C000000}"/>
    <cellStyle name="20% - Accent1 3 3" xfId="30" xr:uid="{00000000-0005-0000-0000-00001D000000}"/>
    <cellStyle name="20% - Accent1 4 2" xfId="31" xr:uid="{00000000-0005-0000-0000-00001E000000}"/>
    <cellStyle name="20% - Accent1 4 3" xfId="32" xr:uid="{00000000-0005-0000-0000-00001F000000}"/>
    <cellStyle name="20% - Accent1 5 2" xfId="33" xr:uid="{00000000-0005-0000-0000-000020000000}"/>
    <cellStyle name="20% - Accent1 5 3" xfId="34" xr:uid="{00000000-0005-0000-0000-000021000000}"/>
    <cellStyle name="20% - Accent1 6 2" xfId="35" xr:uid="{00000000-0005-0000-0000-000022000000}"/>
    <cellStyle name="20% - Accent1 6 3" xfId="36" xr:uid="{00000000-0005-0000-0000-000023000000}"/>
    <cellStyle name="20% - Accent1 7 2" xfId="37" xr:uid="{00000000-0005-0000-0000-000024000000}"/>
    <cellStyle name="20% - Accent1 7 3" xfId="38" xr:uid="{00000000-0005-0000-0000-000025000000}"/>
    <cellStyle name="20% - Accent1 8 2" xfId="39" xr:uid="{00000000-0005-0000-0000-000026000000}"/>
    <cellStyle name="20% - Accent1 8 3" xfId="40" xr:uid="{00000000-0005-0000-0000-000027000000}"/>
    <cellStyle name="20% - Accent1 9 2" xfId="41" xr:uid="{00000000-0005-0000-0000-000028000000}"/>
    <cellStyle name="20% - Accent1 9 3" xfId="42" xr:uid="{00000000-0005-0000-0000-000029000000}"/>
    <cellStyle name="20% - Accent2 10 2" xfId="43" xr:uid="{00000000-0005-0000-0000-00002A000000}"/>
    <cellStyle name="20% - Accent2 10 3" xfId="44" xr:uid="{00000000-0005-0000-0000-00002B000000}"/>
    <cellStyle name="20% - Accent2 11 2" xfId="45" xr:uid="{00000000-0005-0000-0000-00002C000000}"/>
    <cellStyle name="20% - Accent2 11 3" xfId="46" xr:uid="{00000000-0005-0000-0000-00002D000000}"/>
    <cellStyle name="20% - Accent2 12 2" xfId="47" xr:uid="{00000000-0005-0000-0000-00002E000000}"/>
    <cellStyle name="20% - Accent2 12 3" xfId="48" xr:uid="{00000000-0005-0000-0000-00002F000000}"/>
    <cellStyle name="20% - Accent2 13 2" xfId="49" xr:uid="{00000000-0005-0000-0000-000030000000}"/>
    <cellStyle name="20% - Accent2 13 3" xfId="50" xr:uid="{00000000-0005-0000-0000-000031000000}"/>
    <cellStyle name="20% - Accent2 14 2" xfId="51" xr:uid="{00000000-0005-0000-0000-000032000000}"/>
    <cellStyle name="20% - Accent2 14 3" xfId="52" xr:uid="{00000000-0005-0000-0000-000033000000}"/>
    <cellStyle name="20% - Accent2 15 2" xfId="53" xr:uid="{00000000-0005-0000-0000-000034000000}"/>
    <cellStyle name="20% - Accent2 15 3" xfId="54" xr:uid="{00000000-0005-0000-0000-000035000000}"/>
    <cellStyle name="20% - Accent2 16 2" xfId="55" xr:uid="{00000000-0005-0000-0000-000036000000}"/>
    <cellStyle name="20% - Accent2 16 3" xfId="56" xr:uid="{00000000-0005-0000-0000-000037000000}"/>
    <cellStyle name="20% - Accent2 17 2" xfId="57" xr:uid="{00000000-0005-0000-0000-000038000000}"/>
    <cellStyle name="20% - Accent2 17 3" xfId="58" xr:uid="{00000000-0005-0000-0000-000039000000}"/>
    <cellStyle name="20% - Accent2 18 2" xfId="59" xr:uid="{00000000-0005-0000-0000-00003A000000}"/>
    <cellStyle name="20% - Accent2 18 3" xfId="60" xr:uid="{00000000-0005-0000-0000-00003B000000}"/>
    <cellStyle name="20% - Accent2 19 2" xfId="61" xr:uid="{00000000-0005-0000-0000-00003C000000}"/>
    <cellStyle name="20% - Accent2 19 3" xfId="62" xr:uid="{00000000-0005-0000-0000-00003D000000}"/>
    <cellStyle name="20% - Accent2 2 2" xfId="63" xr:uid="{00000000-0005-0000-0000-00003E000000}"/>
    <cellStyle name="20% - Accent2 2 2 2" xfId="64" xr:uid="{00000000-0005-0000-0000-00003F000000}"/>
    <cellStyle name="20% - Accent2 2 2 3" xfId="65" xr:uid="{00000000-0005-0000-0000-000040000000}"/>
    <cellStyle name="20% - Accent2 2 3" xfId="66" xr:uid="{00000000-0005-0000-0000-000041000000}"/>
    <cellStyle name="20% - Accent2 20 2" xfId="67" xr:uid="{00000000-0005-0000-0000-000042000000}"/>
    <cellStyle name="20% - Accent2 20 3" xfId="68" xr:uid="{00000000-0005-0000-0000-000043000000}"/>
    <cellStyle name="20% - Accent2 21 2" xfId="69" xr:uid="{00000000-0005-0000-0000-000044000000}"/>
    <cellStyle name="20% - Accent2 21 3" xfId="70" xr:uid="{00000000-0005-0000-0000-000045000000}"/>
    <cellStyle name="20% - Accent2 3 2" xfId="71" xr:uid="{00000000-0005-0000-0000-000046000000}"/>
    <cellStyle name="20% - Accent2 3 3" xfId="72" xr:uid="{00000000-0005-0000-0000-000047000000}"/>
    <cellStyle name="20% - Accent2 4 2" xfId="73" xr:uid="{00000000-0005-0000-0000-000048000000}"/>
    <cellStyle name="20% - Accent2 4 3" xfId="74" xr:uid="{00000000-0005-0000-0000-000049000000}"/>
    <cellStyle name="20% - Accent2 5 2" xfId="75" xr:uid="{00000000-0005-0000-0000-00004A000000}"/>
    <cellStyle name="20% - Accent2 5 3" xfId="76" xr:uid="{00000000-0005-0000-0000-00004B000000}"/>
    <cellStyle name="20% - Accent2 6 2" xfId="77" xr:uid="{00000000-0005-0000-0000-00004C000000}"/>
    <cellStyle name="20% - Accent2 6 3" xfId="78" xr:uid="{00000000-0005-0000-0000-00004D000000}"/>
    <cellStyle name="20% - Accent2 7 2" xfId="79" xr:uid="{00000000-0005-0000-0000-00004E000000}"/>
    <cellStyle name="20% - Accent2 7 3" xfId="80" xr:uid="{00000000-0005-0000-0000-00004F000000}"/>
    <cellStyle name="20% - Accent2 8 2" xfId="81" xr:uid="{00000000-0005-0000-0000-000050000000}"/>
    <cellStyle name="20% - Accent2 8 3" xfId="82" xr:uid="{00000000-0005-0000-0000-000051000000}"/>
    <cellStyle name="20% - Accent2 9 2" xfId="83" xr:uid="{00000000-0005-0000-0000-000052000000}"/>
    <cellStyle name="20% - Accent2 9 3" xfId="84" xr:uid="{00000000-0005-0000-0000-000053000000}"/>
    <cellStyle name="20% - Accent3 10 2" xfId="85" xr:uid="{00000000-0005-0000-0000-000054000000}"/>
    <cellStyle name="20% - Accent3 10 3" xfId="86" xr:uid="{00000000-0005-0000-0000-000055000000}"/>
    <cellStyle name="20% - Accent3 11 2" xfId="87" xr:uid="{00000000-0005-0000-0000-000056000000}"/>
    <cellStyle name="20% - Accent3 11 3" xfId="88" xr:uid="{00000000-0005-0000-0000-000057000000}"/>
    <cellStyle name="20% - Accent3 12 2" xfId="89" xr:uid="{00000000-0005-0000-0000-000058000000}"/>
    <cellStyle name="20% - Accent3 12 3" xfId="90" xr:uid="{00000000-0005-0000-0000-000059000000}"/>
    <cellStyle name="20% - Accent3 13 2" xfId="91" xr:uid="{00000000-0005-0000-0000-00005A000000}"/>
    <cellStyle name="20% - Accent3 13 3" xfId="92" xr:uid="{00000000-0005-0000-0000-00005B000000}"/>
    <cellStyle name="20% - Accent3 14 2" xfId="93" xr:uid="{00000000-0005-0000-0000-00005C000000}"/>
    <cellStyle name="20% - Accent3 14 3" xfId="94" xr:uid="{00000000-0005-0000-0000-00005D000000}"/>
    <cellStyle name="20% - Accent3 15 2" xfId="95" xr:uid="{00000000-0005-0000-0000-00005E000000}"/>
    <cellStyle name="20% - Accent3 15 3" xfId="96" xr:uid="{00000000-0005-0000-0000-00005F000000}"/>
    <cellStyle name="20% - Accent3 16 2" xfId="97" xr:uid="{00000000-0005-0000-0000-000060000000}"/>
    <cellStyle name="20% - Accent3 16 3" xfId="98" xr:uid="{00000000-0005-0000-0000-000061000000}"/>
    <cellStyle name="20% - Accent3 17 2" xfId="99" xr:uid="{00000000-0005-0000-0000-000062000000}"/>
    <cellStyle name="20% - Accent3 17 3" xfId="100" xr:uid="{00000000-0005-0000-0000-000063000000}"/>
    <cellStyle name="20% - Accent3 18 2" xfId="101" xr:uid="{00000000-0005-0000-0000-000064000000}"/>
    <cellStyle name="20% - Accent3 18 3" xfId="102" xr:uid="{00000000-0005-0000-0000-000065000000}"/>
    <cellStyle name="20% - Accent3 19 2" xfId="103" xr:uid="{00000000-0005-0000-0000-000066000000}"/>
    <cellStyle name="20% - Accent3 19 3" xfId="104" xr:uid="{00000000-0005-0000-0000-000067000000}"/>
    <cellStyle name="20% - Accent3 2 2" xfId="105" xr:uid="{00000000-0005-0000-0000-000068000000}"/>
    <cellStyle name="20% - Accent3 2 2 2" xfId="106" xr:uid="{00000000-0005-0000-0000-000069000000}"/>
    <cellStyle name="20% - Accent3 2 2 3" xfId="107" xr:uid="{00000000-0005-0000-0000-00006A000000}"/>
    <cellStyle name="20% - Accent3 2 3" xfId="108" xr:uid="{00000000-0005-0000-0000-00006B000000}"/>
    <cellStyle name="20% - Accent3 20 2" xfId="109" xr:uid="{00000000-0005-0000-0000-00006C000000}"/>
    <cellStyle name="20% - Accent3 20 3" xfId="110" xr:uid="{00000000-0005-0000-0000-00006D000000}"/>
    <cellStyle name="20% - Accent3 21 2" xfId="111" xr:uid="{00000000-0005-0000-0000-00006E000000}"/>
    <cellStyle name="20% - Accent3 21 3" xfId="112" xr:uid="{00000000-0005-0000-0000-00006F000000}"/>
    <cellStyle name="20% - Accent3 3 2" xfId="113" xr:uid="{00000000-0005-0000-0000-000070000000}"/>
    <cellStyle name="20% - Accent3 3 3" xfId="114" xr:uid="{00000000-0005-0000-0000-000071000000}"/>
    <cellStyle name="20% - Accent3 4 2" xfId="115" xr:uid="{00000000-0005-0000-0000-000072000000}"/>
    <cellStyle name="20% - Accent3 4 3" xfId="116" xr:uid="{00000000-0005-0000-0000-000073000000}"/>
    <cellStyle name="20% - Accent3 5 2" xfId="117" xr:uid="{00000000-0005-0000-0000-000074000000}"/>
    <cellStyle name="20% - Accent3 5 3" xfId="118" xr:uid="{00000000-0005-0000-0000-000075000000}"/>
    <cellStyle name="20% - Accent3 6 2" xfId="119" xr:uid="{00000000-0005-0000-0000-000076000000}"/>
    <cellStyle name="20% - Accent3 6 3" xfId="120" xr:uid="{00000000-0005-0000-0000-000077000000}"/>
    <cellStyle name="20% - Accent3 7 2" xfId="121" xr:uid="{00000000-0005-0000-0000-000078000000}"/>
    <cellStyle name="20% - Accent3 7 3" xfId="122" xr:uid="{00000000-0005-0000-0000-000079000000}"/>
    <cellStyle name="20% - Accent3 8 2" xfId="123" xr:uid="{00000000-0005-0000-0000-00007A000000}"/>
    <cellStyle name="20% - Accent3 8 3" xfId="124" xr:uid="{00000000-0005-0000-0000-00007B000000}"/>
    <cellStyle name="20% - Accent3 9 2" xfId="125" xr:uid="{00000000-0005-0000-0000-00007C000000}"/>
    <cellStyle name="20% - Accent3 9 3" xfId="126" xr:uid="{00000000-0005-0000-0000-00007D000000}"/>
    <cellStyle name="20% - Accent4 10 2" xfId="127" xr:uid="{00000000-0005-0000-0000-00007E000000}"/>
    <cellStyle name="20% - Accent4 10 3" xfId="128" xr:uid="{00000000-0005-0000-0000-00007F000000}"/>
    <cellStyle name="20% - Accent4 11 2" xfId="129" xr:uid="{00000000-0005-0000-0000-000080000000}"/>
    <cellStyle name="20% - Accent4 11 3" xfId="130" xr:uid="{00000000-0005-0000-0000-000081000000}"/>
    <cellStyle name="20% - Accent4 12 2" xfId="131" xr:uid="{00000000-0005-0000-0000-000082000000}"/>
    <cellStyle name="20% - Accent4 12 3" xfId="132" xr:uid="{00000000-0005-0000-0000-000083000000}"/>
    <cellStyle name="20% - Accent4 13 2" xfId="133" xr:uid="{00000000-0005-0000-0000-000084000000}"/>
    <cellStyle name="20% - Accent4 13 3" xfId="134" xr:uid="{00000000-0005-0000-0000-000085000000}"/>
    <cellStyle name="20% - Accent4 14 2" xfId="135" xr:uid="{00000000-0005-0000-0000-000086000000}"/>
    <cellStyle name="20% - Accent4 14 3" xfId="136" xr:uid="{00000000-0005-0000-0000-000087000000}"/>
    <cellStyle name="20% - Accent4 15 2" xfId="137" xr:uid="{00000000-0005-0000-0000-000088000000}"/>
    <cellStyle name="20% - Accent4 15 3" xfId="138" xr:uid="{00000000-0005-0000-0000-000089000000}"/>
    <cellStyle name="20% - Accent4 16 2" xfId="139" xr:uid="{00000000-0005-0000-0000-00008A000000}"/>
    <cellStyle name="20% - Accent4 16 3" xfId="140" xr:uid="{00000000-0005-0000-0000-00008B000000}"/>
    <cellStyle name="20% - Accent4 17 2" xfId="141" xr:uid="{00000000-0005-0000-0000-00008C000000}"/>
    <cellStyle name="20% - Accent4 17 3" xfId="142" xr:uid="{00000000-0005-0000-0000-00008D000000}"/>
    <cellStyle name="20% - Accent4 18 2" xfId="143" xr:uid="{00000000-0005-0000-0000-00008E000000}"/>
    <cellStyle name="20% - Accent4 18 3" xfId="144" xr:uid="{00000000-0005-0000-0000-00008F000000}"/>
    <cellStyle name="20% - Accent4 19 2" xfId="145" xr:uid="{00000000-0005-0000-0000-000090000000}"/>
    <cellStyle name="20% - Accent4 19 3" xfId="146" xr:uid="{00000000-0005-0000-0000-000091000000}"/>
    <cellStyle name="20% - Accent4 2 2" xfId="147" xr:uid="{00000000-0005-0000-0000-000092000000}"/>
    <cellStyle name="20% - Accent4 2 2 2" xfId="148" xr:uid="{00000000-0005-0000-0000-000093000000}"/>
    <cellStyle name="20% - Accent4 2 2 3" xfId="149" xr:uid="{00000000-0005-0000-0000-000094000000}"/>
    <cellStyle name="20% - Accent4 2 3" xfId="150" xr:uid="{00000000-0005-0000-0000-000095000000}"/>
    <cellStyle name="20% - Accent4 20 2" xfId="151" xr:uid="{00000000-0005-0000-0000-000096000000}"/>
    <cellStyle name="20% - Accent4 20 3" xfId="152" xr:uid="{00000000-0005-0000-0000-000097000000}"/>
    <cellStyle name="20% - Accent4 21 2" xfId="153" xr:uid="{00000000-0005-0000-0000-000098000000}"/>
    <cellStyle name="20% - Accent4 21 3" xfId="154" xr:uid="{00000000-0005-0000-0000-000099000000}"/>
    <cellStyle name="20% - Accent4 3 2" xfId="155" xr:uid="{00000000-0005-0000-0000-00009A000000}"/>
    <cellStyle name="20% - Accent4 3 3" xfId="156" xr:uid="{00000000-0005-0000-0000-00009B000000}"/>
    <cellStyle name="20% - Accent4 4 2" xfId="157" xr:uid="{00000000-0005-0000-0000-00009C000000}"/>
    <cellStyle name="20% - Accent4 4 3" xfId="158" xr:uid="{00000000-0005-0000-0000-00009D000000}"/>
    <cellStyle name="20% - Accent4 5 2" xfId="159" xr:uid="{00000000-0005-0000-0000-00009E000000}"/>
    <cellStyle name="20% - Accent4 5 3" xfId="160" xr:uid="{00000000-0005-0000-0000-00009F000000}"/>
    <cellStyle name="20% - Accent4 6 2" xfId="161" xr:uid="{00000000-0005-0000-0000-0000A0000000}"/>
    <cellStyle name="20% - Accent4 6 3" xfId="162" xr:uid="{00000000-0005-0000-0000-0000A1000000}"/>
    <cellStyle name="20% - Accent4 7 2" xfId="163" xr:uid="{00000000-0005-0000-0000-0000A2000000}"/>
    <cellStyle name="20% - Accent4 7 3" xfId="164" xr:uid="{00000000-0005-0000-0000-0000A3000000}"/>
    <cellStyle name="20% - Accent4 8 2" xfId="165" xr:uid="{00000000-0005-0000-0000-0000A4000000}"/>
    <cellStyle name="20% - Accent4 8 3" xfId="166" xr:uid="{00000000-0005-0000-0000-0000A5000000}"/>
    <cellStyle name="20% - Accent4 9 2" xfId="167" xr:uid="{00000000-0005-0000-0000-0000A6000000}"/>
    <cellStyle name="20% - Accent4 9 3" xfId="168" xr:uid="{00000000-0005-0000-0000-0000A7000000}"/>
    <cellStyle name="20% - Accent5 10 2" xfId="169" xr:uid="{00000000-0005-0000-0000-0000A8000000}"/>
    <cellStyle name="20% - Accent5 10 3" xfId="170" xr:uid="{00000000-0005-0000-0000-0000A9000000}"/>
    <cellStyle name="20% - Accent5 11 2" xfId="171" xr:uid="{00000000-0005-0000-0000-0000AA000000}"/>
    <cellStyle name="20% - Accent5 11 3" xfId="172" xr:uid="{00000000-0005-0000-0000-0000AB000000}"/>
    <cellStyle name="20% - Accent5 12 2" xfId="173" xr:uid="{00000000-0005-0000-0000-0000AC000000}"/>
    <cellStyle name="20% - Accent5 12 3" xfId="174" xr:uid="{00000000-0005-0000-0000-0000AD000000}"/>
    <cellStyle name="20% - Accent5 13 2" xfId="175" xr:uid="{00000000-0005-0000-0000-0000AE000000}"/>
    <cellStyle name="20% - Accent5 13 3" xfId="176" xr:uid="{00000000-0005-0000-0000-0000AF000000}"/>
    <cellStyle name="20% - Accent5 14 2" xfId="177" xr:uid="{00000000-0005-0000-0000-0000B0000000}"/>
    <cellStyle name="20% - Accent5 14 3" xfId="178" xr:uid="{00000000-0005-0000-0000-0000B1000000}"/>
    <cellStyle name="20% - Accent5 15 2" xfId="179" xr:uid="{00000000-0005-0000-0000-0000B2000000}"/>
    <cellStyle name="20% - Accent5 15 3" xfId="180" xr:uid="{00000000-0005-0000-0000-0000B3000000}"/>
    <cellStyle name="20% - Accent5 16 2" xfId="181" xr:uid="{00000000-0005-0000-0000-0000B4000000}"/>
    <cellStyle name="20% - Accent5 16 3" xfId="182" xr:uid="{00000000-0005-0000-0000-0000B5000000}"/>
    <cellStyle name="20% - Accent5 17 2" xfId="183" xr:uid="{00000000-0005-0000-0000-0000B6000000}"/>
    <cellStyle name="20% - Accent5 17 3" xfId="184" xr:uid="{00000000-0005-0000-0000-0000B7000000}"/>
    <cellStyle name="20% - Accent5 18 2" xfId="185" xr:uid="{00000000-0005-0000-0000-0000B8000000}"/>
    <cellStyle name="20% - Accent5 18 3" xfId="186" xr:uid="{00000000-0005-0000-0000-0000B9000000}"/>
    <cellStyle name="20% - Accent5 19 2" xfId="187" xr:uid="{00000000-0005-0000-0000-0000BA000000}"/>
    <cellStyle name="20% - Accent5 19 3" xfId="188" xr:uid="{00000000-0005-0000-0000-0000BB000000}"/>
    <cellStyle name="20% - Accent5 2 2" xfId="189" xr:uid="{00000000-0005-0000-0000-0000BC000000}"/>
    <cellStyle name="20% - Accent5 2 2 2" xfId="190" xr:uid="{00000000-0005-0000-0000-0000BD000000}"/>
    <cellStyle name="20% - Accent5 2 2 3" xfId="191" xr:uid="{00000000-0005-0000-0000-0000BE000000}"/>
    <cellStyle name="20% - Accent5 2 3" xfId="192" xr:uid="{00000000-0005-0000-0000-0000BF000000}"/>
    <cellStyle name="20% - Accent5 20 2" xfId="193" xr:uid="{00000000-0005-0000-0000-0000C0000000}"/>
    <cellStyle name="20% - Accent5 20 3" xfId="194" xr:uid="{00000000-0005-0000-0000-0000C1000000}"/>
    <cellStyle name="20% - Accent5 21 2" xfId="195" xr:uid="{00000000-0005-0000-0000-0000C2000000}"/>
    <cellStyle name="20% - Accent5 21 3" xfId="196" xr:uid="{00000000-0005-0000-0000-0000C3000000}"/>
    <cellStyle name="20% - Accent5 3 2" xfId="197" xr:uid="{00000000-0005-0000-0000-0000C4000000}"/>
    <cellStyle name="20% - Accent5 3 3" xfId="198" xr:uid="{00000000-0005-0000-0000-0000C5000000}"/>
    <cellStyle name="20% - Accent5 4 2" xfId="199" xr:uid="{00000000-0005-0000-0000-0000C6000000}"/>
    <cellStyle name="20% - Accent5 4 3" xfId="200" xr:uid="{00000000-0005-0000-0000-0000C7000000}"/>
    <cellStyle name="20% - Accent5 5 2" xfId="201" xr:uid="{00000000-0005-0000-0000-0000C8000000}"/>
    <cellStyle name="20% - Accent5 5 3" xfId="202" xr:uid="{00000000-0005-0000-0000-0000C9000000}"/>
    <cellStyle name="20% - Accent5 6 2" xfId="203" xr:uid="{00000000-0005-0000-0000-0000CA000000}"/>
    <cellStyle name="20% - Accent5 6 3" xfId="204" xr:uid="{00000000-0005-0000-0000-0000CB000000}"/>
    <cellStyle name="20% - Accent5 7 2" xfId="205" xr:uid="{00000000-0005-0000-0000-0000CC000000}"/>
    <cellStyle name="20% - Accent5 7 3" xfId="206" xr:uid="{00000000-0005-0000-0000-0000CD000000}"/>
    <cellStyle name="20% - Accent5 8 2" xfId="207" xr:uid="{00000000-0005-0000-0000-0000CE000000}"/>
    <cellStyle name="20% - Accent5 8 3" xfId="208" xr:uid="{00000000-0005-0000-0000-0000CF000000}"/>
    <cellStyle name="20% - Accent5 9 2" xfId="209" xr:uid="{00000000-0005-0000-0000-0000D0000000}"/>
    <cellStyle name="20% - Accent5 9 3" xfId="210" xr:uid="{00000000-0005-0000-0000-0000D1000000}"/>
    <cellStyle name="20% - Accent6 10 2" xfId="211" xr:uid="{00000000-0005-0000-0000-0000D2000000}"/>
    <cellStyle name="20% - Accent6 10 3" xfId="212" xr:uid="{00000000-0005-0000-0000-0000D3000000}"/>
    <cellStyle name="20% - Accent6 11 2" xfId="213" xr:uid="{00000000-0005-0000-0000-0000D4000000}"/>
    <cellStyle name="20% - Accent6 11 3" xfId="214" xr:uid="{00000000-0005-0000-0000-0000D5000000}"/>
    <cellStyle name="20% - Accent6 12 2" xfId="215" xr:uid="{00000000-0005-0000-0000-0000D6000000}"/>
    <cellStyle name="20% - Accent6 12 3" xfId="216" xr:uid="{00000000-0005-0000-0000-0000D7000000}"/>
    <cellStyle name="20% - Accent6 13 2" xfId="217" xr:uid="{00000000-0005-0000-0000-0000D8000000}"/>
    <cellStyle name="20% - Accent6 13 3" xfId="218" xr:uid="{00000000-0005-0000-0000-0000D9000000}"/>
    <cellStyle name="20% - Accent6 14 2" xfId="219" xr:uid="{00000000-0005-0000-0000-0000DA000000}"/>
    <cellStyle name="20% - Accent6 14 3" xfId="220" xr:uid="{00000000-0005-0000-0000-0000DB000000}"/>
    <cellStyle name="20% - Accent6 15 2" xfId="221" xr:uid="{00000000-0005-0000-0000-0000DC000000}"/>
    <cellStyle name="20% - Accent6 15 3" xfId="222" xr:uid="{00000000-0005-0000-0000-0000DD000000}"/>
    <cellStyle name="20% - Accent6 16 2" xfId="223" xr:uid="{00000000-0005-0000-0000-0000DE000000}"/>
    <cellStyle name="20% - Accent6 16 3" xfId="224" xr:uid="{00000000-0005-0000-0000-0000DF000000}"/>
    <cellStyle name="20% - Accent6 17 2" xfId="225" xr:uid="{00000000-0005-0000-0000-0000E0000000}"/>
    <cellStyle name="20% - Accent6 17 3" xfId="226" xr:uid="{00000000-0005-0000-0000-0000E1000000}"/>
    <cellStyle name="20% - Accent6 18 2" xfId="227" xr:uid="{00000000-0005-0000-0000-0000E2000000}"/>
    <cellStyle name="20% - Accent6 18 3" xfId="228" xr:uid="{00000000-0005-0000-0000-0000E3000000}"/>
    <cellStyle name="20% - Accent6 19 2" xfId="229" xr:uid="{00000000-0005-0000-0000-0000E4000000}"/>
    <cellStyle name="20% - Accent6 19 3" xfId="230" xr:uid="{00000000-0005-0000-0000-0000E5000000}"/>
    <cellStyle name="20% - Accent6 2 2" xfId="231" xr:uid="{00000000-0005-0000-0000-0000E6000000}"/>
    <cellStyle name="20% - Accent6 2 2 2" xfId="232" xr:uid="{00000000-0005-0000-0000-0000E7000000}"/>
    <cellStyle name="20% - Accent6 2 2 3" xfId="233" xr:uid="{00000000-0005-0000-0000-0000E8000000}"/>
    <cellStyle name="20% - Accent6 2 3" xfId="234" xr:uid="{00000000-0005-0000-0000-0000E9000000}"/>
    <cellStyle name="20% - Accent6 20 2" xfId="235" xr:uid="{00000000-0005-0000-0000-0000EA000000}"/>
    <cellStyle name="20% - Accent6 20 3" xfId="236" xr:uid="{00000000-0005-0000-0000-0000EB000000}"/>
    <cellStyle name="20% - Accent6 21 2" xfId="237" xr:uid="{00000000-0005-0000-0000-0000EC000000}"/>
    <cellStyle name="20% - Accent6 21 3" xfId="238" xr:uid="{00000000-0005-0000-0000-0000ED000000}"/>
    <cellStyle name="20% - Accent6 3 2" xfId="239" xr:uid="{00000000-0005-0000-0000-0000EE000000}"/>
    <cellStyle name="20% - Accent6 3 3" xfId="240" xr:uid="{00000000-0005-0000-0000-0000EF000000}"/>
    <cellStyle name="20% - Accent6 4 2" xfId="241" xr:uid="{00000000-0005-0000-0000-0000F0000000}"/>
    <cellStyle name="20% - Accent6 4 3" xfId="242" xr:uid="{00000000-0005-0000-0000-0000F1000000}"/>
    <cellStyle name="20% - Accent6 5 2" xfId="243" xr:uid="{00000000-0005-0000-0000-0000F2000000}"/>
    <cellStyle name="20% - Accent6 5 3" xfId="244" xr:uid="{00000000-0005-0000-0000-0000F3000000}"/>
    <cellStyle name="20% - Accent6 6 2" xfId="245" xr:uid="{00000000-0005-0000-0000-0000F4000000}"/>
    <cellStyle name="20% - Accent6 6 3" xfId="246" xr:uid="{00000000-0005-0000-0000-0000F5000000}"/>
    <cellStyle name="20% - Accent6 7 2" xfId="247" xr:uid="{00000000-0005-0000-0000-0000F6000000}"/>
    <cellStyle name="20% - Accent6 7 3" xfId="248" xr:uid="{00000000-0005-0000-0000-0000F7000000}"/>
    <cellStyle name="20% - Accent6 8 2" xfId="249" xr:uid="{00000000-0005-0000-0000-0000F8000000}"/>
    <cellStyle name="20% - Accent6 8 3" xfId="250" xr:uid="{00000000-0005-0000-0000-0000F9000000}"/>
    <cellStyle name="20% - Accent6 9 2" xfId="251" xr:uid="{00000000-0005-0000-0000-0000FA000000}"/>
    <cellStyle name="20% - Accent6 9 3" xfId="252" xr:uid="{00000000-0005-0000-0000-0000FB000000}"/>
    <cellStyle name="40% - Accent1 10 2" xfId="253" xr:uid="{00000000-0005-0000-0000-0000FC000000}"/>
    <cellStyle name="40% - Accent1 10 3" xfId="254" xr:uid="{00000000-0005-0000-0000-0000FD000000}"/>
    <cellStyle name="40% - Accent1 11 2" xfId="255" xr:uid="{00000000-0005-0000-0000-0000FE000000}"/>
    <cellStyle name="40% - Accent1 11 3" xfId="256" xr:uid="{00000000-0005-0000-0000-0000FF000000}"/>
    <cellStyle name="40% - Accent1 12 2" xfId="257" xr:uid="{00000000-0005-0000-0000-000000010000}"/>
    <cellStyle name="40% - Accent1 12 3" xfId="258" xr:uid="{00000000-0005-0000-0000-000001010000}"/>
    <cellStyle name="40% - Accent1 13 2" xfId="259" xr:uid="{00000000-0005-0000-0000-000002010000}"/>
    <cellStyle name="40% - Accent1 13 3" xfId="260" xr:uid="{00000000-0005-0000-0000-000003010000}"/>
    <cellStyle name="40% - Accent1 14 2" xfId="261" xr:uid="{00000000-0005-0000-0000-000004010000}"/>
    <cellStyle name="40% - Accent1 14 3" xfId="262" xr:uid="{00000000-0005-0000-0000-000005010000}"/>
    <cellStyle name="40% - Accent1 15 2" xfId="263" xr:uid="{00000000-0005-0000-0000-000006010000}"/>
    <cellStyle name="40% - Accent1 15 3" xfId="264" xr:uid="{00000000-0005-0000-0000-000007010000}"/>
    <cellStyle name="40% - Accent1 16 2" xfId="265" xr:uid="{00000000-0005-0000-0000-000008010000}"/>
    <cellStyle name="40% - Accent1 16 3" xfId="266" xr:uid="{00000000-0005-0000-0000-000009010000}"/>
    <cellStyle name="40% - Accent1 17 2" xfId="267" xr:uid="{00000000-0005-0000-0000-00000A010000}"/>
    <cellStyle name="40% - Accent1 17 3" xfId="268" xr:uid="{00000000-0005-0000-0000-00000B010000}"/>
    <cellStyle name="40% - Accent1 18 2" xfId="269" xr:uid="{00000000-0005-0000-0000-00000C010000}"/>
    <cellStyle name="40% - Accent1 18 3" xfId="270" xr:uid="{00000000-0005-0000-0000-00000D010000}"/>
    <cellStyle name="40% - Accent1 19 2" xfId="271" xr:uid="{00000000-0005-0000-0000-00000E010000}"/>
    <cellStyle name="40% - Accent1 19 3" xfId="272" xr:uid="{00000000-0005-0000-0000-00000F010000}"/>
    <cellStyle name="40% - Accent1 2 2" xfId="273" xr:uid="{00000000-0005-0000-0000-000010010000}"/>
    <cellStyle name="40% - Accent1 2 2 2" xfId="274" xr:uid="{00000000-0005-0000-0000-000011010000}"/>
    <cellStyle name="40% - Accent1 2 2 3" xfId="275" xr:uid="{00000000-0005-0000-0000-000012010000}"/>
    <cellStyle name="40% - Accent1 2 3" xfId="276" xr:uid="{00000000-0005-0000-0000-000013010000}"/>
    <cellStyle name="40% - Accent1 20 2" xfId="277" xr:uid="{00000000-0005-0000-0000-000014010000}"/>
    <cellStyle name="40% - Accent1 20 3" xfId="278" xr:uid="{00000000-0005-0000-0000-000015010000}"/>
    <cellStyle name="40% - Accent1 21 2" xfId="279" xr:uid="{00000000-0005-0000-0000-000016010000}"/>
    <cellStyle name="40% - Accent1 21 3" xfId="280" xr:uid="{00000000-0005-0000-0000-000017010000}"/>
    <cellStyle name="40% - Accent1 3 2" xfId="281" xr:uid="{00000000-0005-0000-0000-000018010000}"/>
    <cellStyle name="40% - Accent1 3 3" xfId="282" xr:uid="{00000000-0005-0000-0000-000019010000}"/>
    <cellStyle name="40% - Accent1 4 2" xfId="283" xr:uid="{00000000-0005-0000-0000-00001A010000}"/>
    <cellStyle name="40% - Accent1 4 3" xfId="284" xr:uid="{00000000-0005-0000-0000-00001B010000}"/>
    <cellStyle name="40% - Accent1 5 2" xfId="285" xr:uid="{00000000-0005-0000-0000-00001C010000}"/>
    <cellStyle name="40% - Accent1 5 3" xfId="286" xr:uid="{00000000-0005-0000-0000-00001D010000}"/>
    <cellStyle name="40% - Accent1 6 2" xfId="287" xr:uid="{00000000-0005-0000-0000-00001E010000}"/>
    <cellStyle name="40% - Accent1 6 3" xfId="288" xr:uid="{00000000-0005-0000-0000-00001F010000}"/>
    <cellStyle name="40% - Accent1 7 2" xfId="289" xr:uid="{00000000-0005-0000-0000-000020010000}"/>
    <cellStyle name="40% - Accent1 7 3" xfId="290" xr:uid="{00000000-0005-0000-0000-000021010000}"/>
    <cellStyle name="40% - Accent1 8 2" xfId="291" xr:uid="{00000000-0005-0000-0000-000022010000}"/>
    <cellStyle name="40% - Accent1 8 3" xfId="292" xr:uid="{00000000-0005-0000-0000-000023010000}"/>
    <cellStyle name="40% - Accent1 9 2" xfId="293" xr:uid="{00000000-0005-0000-0000-000024010000}"/>
    <cellStyle name="40% - Accent1 9 3" xfId="294" xr:uid="{00000000-0005-0000-0000-000025010000}"/>
    <cellStyle name="40% - Accent2 10 2" xfId="295" xr:uid="{00000000-0005-0000-0000-000026010000}"/>
    <cellStyle name="40% - Accent2 10 3" xfId="296" xr:uid="{00000000-0005-0000-0000-000027010000}"/>
    <cellStyle name="40% - Accent2 11 2" xfId="297" xr:uid="{00000000-0005-0000-0000-000028010000}"/>
    <cellStyle name="40% - Accent2 11 3" xfId="298" xr:uid="{00000000-0005-0000-0000-000029010000}"/>
    <cellStyle name="40% - Accent2 12 2" xfId="299" xr:uid="{00000000-0005-0000-0000-00002A010000}"/>
    <cellStyle name="40% - Accent2 12 3" xfId="300" xr:uid="{00000000-0005-0000-0000-00002B010000}"/>
    <cellStyle name="40% - Accent2 13 2" xfId="301" xr:uid="{00000000-0005-0000-0000-00002C010000}"/>
    <cellStyle name="40% - Accent2 13 3" xfId="302" xr:uid="{00000000-0005-0000-0000-00002D010000}"/>
    <cellStyle name="40% - Accent2 14 2" xfId="303" xr:uid="{00000000-0005-0000-0000-00002E010000}"/>
    <cellStyle name="40% - Accent2 14 3" xfId="304" xr:uid="{00000000-0005-0000-0000-00002F010000}"/>
    <cellStyle name="40% - Accent2 15 2" xfId="305" xr:uid="{00000000-0005-0000-0000-000030010000}"/>
    <cellStyle name="40% - Accent2 15 3" xfId="306" xr:uid="{00000000-0005-0000-0000-000031010000}"/>
    <cellStyle name="40% - Accent2 16 2" xfId="307" xr:uid="{00000000-0005-0000-0000-000032010000}"/>
    <cellStyle name="40% - Accent2 16 3" xfId="308" xr:uid="{00000000-0005-0000-0000-000033010000}"/>
    <cellStyle name="40% - Accent2 17 2" xfId="309" xr:uid="{00000000-0005-0000-0000-000034010000}"/>
    <cellStyle name="40% - Accent2 17 3" xfId="310" xr:uid="{00000000-0005-0000-0000-000035010000}"/>
    <cellStyle name="40% - Accent2 18 2" xfId="311" xr:uid="{00000000-0005-0000-0000-000036010000}"/>
    <cellStyle name="40% - Accent2 18 3" xfId="312" xr:uid="{00000000-0005-0000-0000-000037010000}"/>
    <cellStyle name="40% - Accent2 19 2" xfId="313" xr:uid="{00000000-0005-0000-0000-000038010000}"/>
    <cellStyle name="40% - Accent2 19 3" xfId="314" xr:uid="{00000000-0005-0000-0000-000039010000}"/>
    <cellStyle name="40% - Accent2 2 2" xfId="315" xr:uid="{00000000-0005-0000-0000-00003A010000}"/>
    <cellStyle name="40% - Accent2 2 2 2" xfId="316" xr:uid="{00000000-0005-0000-0000-00003B010000}"/>
    <cellStyle name="40% - Accent2 2 2 3" xfId="317" xr:uid="{00000000-0005-0000-0000-00003C010000}"/>
    <cellStyle name="40% - Accent2 2 3" xfId="318" xr:uid="{00000000-0005-0000-0000-00003D010000}"/>
    <cellStyle name="40% - Accent2 20 2" xfId="319" xr:uid="{00000000-0005-0000-0000-00003E010000}"/>
    <cellStyle name="40% - Accent2 20 3" xfId="320" xr:uid="{00000000-0005-0000-0000-00003F010000}"/>
    <cellStyle name="40% - Accent2 21 2" xfId="321" xr:uid="{00000000-0005-0000-0000-000040010000}"/>
    <cellStyle name="40% - Accent2 21 3" xfId="322" xr:uid="{00000000-0005-0000-0000-000041010000}"/>
    <cellStyle name="40% - Accent2 3 2" xfId="323" xr:uid="{00000000-0005-0000-0000-000042010000}"/>
    <cellStyle name="40% - Accent2 3 3" xfId="324" xr:uid="{00000000-0005-0000-0000-000043010000}"/>
    <cellStyle name="40% - Accent2 4 2" xfId="325" xr:uid="{00000000-0005-0000-0000-000044010000}"/>
    <cellStyle name="40% - Accent2 4 3" xfId="326" xr:uid="{00000000-0005-0000-0000-000045010000}"/>
    <cellStyle name="40% - Accent2 5 2" xfId="327" xr:uid="{00000000-0005-0000-0000-000046010000}"/>
    <cellStyle name="40% - Accent2 5 3" xfId="328" xr:uid="{00000000-0005-0000-0000-000047010000}"/>
    <cellStyle name="40% - Accent2 6 2" xfId="329" xr:uid="{00000000-0005-0000-0000-000048010000}"/>
    <cellStyle name="40% - Accent2 6 3" xfId="330" xr:uid="{00000000-0005-0000-0000-000049010000}"/>
    <cellStyle name="40% - Accent2 7 2" xfId="331" xr:uid="{00000000-0005-0000-0000-00004A010000}"/>
    <cellStyle name="40% - Accent2 7 3" xfId="332" xr:uid="{00000000-0005-0000-0000-00004B010000}"/>
    <cellStyle name="40% - Accent2 8 2" xfId="333" xr:uid="{00000000-0005-0000-0000-00004C010000}"/>
    <cellStyle name="40% - Accent2 8 3" xfId="334" xr:uid="{00000000-0005-0000-0000-00004D010000}"/>
    <cellStyle name="40% - Accent2 9 2" xfId="335" xr:uid="{00000000-0005-0000-0000-00004E010000}"/>
    <cellStyle name="40% - Accent2 9 3" xfId="336" xr:uid="{00000000-0005-0000-0000-00004F010000}"/>
    <cellStyle name="40% - Accent3 10 2" xfId="337" xr:uid="{00000000-0005-0000-0000-000050010000}"/>
    <cellStyle name="40% - Accent3 10 3" xfId="338" xr:uid="{00000000-0005-0000-0000-000051010000}"/>
    <cellStyle name="40% - Accent3 11 2" xfId="339" xr:uid="{00000000-0005-0000-0000-000052010000}"/>
    <cellStyle name="40% - Accent3 11 3" xfId="340" xr:uid="{00000000-0005-0000-0000-000053010000}"/>
    <cellStyle name="40% - Accent3 12 2" xfId="341" xr:uid="{00000000-0005-0000-0000-000054010000}"/>
    <cellStyle name="40% - Accent3 12 3" xfId="342" xr:uid="{00000000-0005-0000-0000-000055010000}"/>
    <cellStyle name="40% - Accent3 13 2" xfId="343" xr:uid="{00000000-0005-0000-0000-000056010000}"/>
    <cellStyle name="40% - Accent3 13 3" xfId="344" xr:uid="{00000000-0005-0000-0000-000057010000}"/>
    <cellStyle name="40% - Accent3 14 2" xfId="345" xr:uid="{00000000-0005-0000-0000-000058010000}"/>
    <cellStyle name="40% - Accent3 14 3" xfId="346" xr:uid="{00000000-0005-0000-0000-000059010000}"/>
    <cellStyle name="40% - Accent3 15 2" xfId="347" xr:uid="{00000000-0005-0000-0000-00005A010000}"/>
    <cellStyle name="40% - Accent3 15 3" xfId="348" xr:uid="{00000000-0005-0000-0000-00005B010000}"/>
    <cellStyle name="40% - Accent3 16 2" xfId="349" xr:uid="{00000000-0005-0000-0000-00005C010000}"/>
    <cellStyle name="40% - Accent3 16 3" xfId="350" xr:uid="{00000000-0005-0000-0000-00005D010000}"/>
    <cellStyle name="40% - Accent3 17 2" xfId="351" xr:uid="{00000000-0005-0000-0000-00005E010000}"/>
    <cellStyle name="40% - Accent3 17 3" xfId="352" xr:uid="{00000000-0005-0000-0000-00005F010000}"/>
    <cellStyle name="40% - Accent3 18 2" xfId="353" xr:uid="{00000000-0005-0000-0000-000060010000}"/>
    <cellStyle name="40% - Accent3 18 3" xfId="354" xr:uid="{00000000-0005-0000-0000-000061010000}"/>
    <cellStyle name="40% - Accent3 19 2" xfId="355" xr:uid="{00000000-0005-0000-0000-000062010000}"/>
    <cellStyle name="40% - Accent3 19 3" xfId="356" xr:uid="{00000000-0005-0000-0000-000063010000}"/>
    <cellStyle name="40% - Accent3 2 2" xfId="357" xr:uid="{00000000-0005-0000-0000-000064010000}"/>
    <cellStyle name="40% - Accent3 2 2 2" xfId="358" xr:uid="{00000000-0005-0000-0000-000065010000}"/>
    <cellStyle name="40% - Accent3 2 2 3" xfId="359" xr:uid="{00000000-0005-0000-0000-000066010000}"/>
    <cellStyle name="40% - Accent3 2 3" xfId="360" xr:uid="{00000000-0005-0000-0000-000067010000}"/>
    <cellStyle name="40% - Accent3 20 2" xfId="361" xr:uid="{00000000-0005-0000-0000-000068010000}"/>
    <cellStyle name="40% - Accent3 20 3" xfId="362" xr:uid="{00000000-0005-0000-0000-000069010000}"/>
    <cellStyle name="40% - Accent3 21 2" xfId="363" xr:uid="{00000000-0005-0000-0000-00006A010000}"/>
    <cellStyle name="40% - Accent3 21 3" xfId="364" xr:uid="{00000000-0005-0000-0000-00006B010000}"/>
    <cellStyle name="40% - Accent3 3 2" xfId="365" xr:uid="{00000000-0005-0000-0000-00006C010000}"/>
    <cellStyle name="40% - Accent3 3 3" xfId="366" xr:uid="{00000000-0005-0000-0000-00006D010000}"/>
    <cellStyle name="40% - Accent3 4 2" xfId="367" xr:uid="{00000000-0005-0000-0000-00006E010000}"/>
    <cellStyle name="40% - Accent3 4 3" xfId="368" xr:uid="{00000000-0005-0000-0000-00006F010000}"/>
    <cellStyle name="40% - Accent3 5 2" xfId="369" xr:uid="{00000000-0005-0000-0000-000070010000}"/>
    <cellStyle name="40% - Accent3 5 3" xfId="370" xr:uid="{00000000-0005-0000-0000-000071010000}"/>
    <cellStyle name="40% - Accent3 6 2" xfId="371" xr:uid="{00000000-0005-0000-0000-000072010000}"/>
    <cellStyle name="40% - Accent3 6 3" xfId="372" xr:uid="{00000000-0005-0000-0000-000073010000}"/>
    <cellStyle name="40% - Accent3 7 2" xfId="373" xr:uid="{00000000-0005-0000-0000-000074010000}"/>
    <cellStyle name="40% - Accent3 7 3" xfId="374" xr:uid="{00000000-0005-0000-0000-000075010000}"/>
    <cellStyle name="40% - Accent3 8 2" xfId="375" xr:uid="{00000000-0005-0000-0000-000076010000}"/>
    <cellStyle name="40% - Accent3 8 3" xfId="376" xr:uid="{00000000-0005-0000-0000-000077010000}"/>
    <cellStyle name="40% - Accent3 9 2" xfId="377" xr:uid="{00000000-0005-0000-0000-000078010000}"/>
    <cellStyle name="40% - Accent3 9 3" xfId="378" xr:uid="{00000000-0005-0000-0000-000079010000}"/>
    <cellStyle name="40% - Accent4 10 2" xfId="379" xr:uid="{00000000-0005-0000-0000-00007A010000}"/>
    <cellStyle name="40% - Accent4 10 3" xfId="380" xr:uid="{00000000-0005-0000-0000-00007B010000}"/>
    <cellStyle name="40% - Accent4 11 2" xfId="381" xr:uid="{00000000-0005-0000-0000-00007C010000}"/>
    <cellStyle name="40% - Accent4 11 3" xfId="382" xr:uid="{00000000-0005-0000-0000-00007D010000}"/>
    <cellStyle name="40% - Accent4 12 2" xfId="383" xr:uid="{00000000-0005-0000-0000-00007E010000}"/>
    <cellStyle name="40% - Accent4 12 3" xfId="384" xr:uid="{00000000-0005-0000-0000-00007F010000}"/>
    <cellStyle name="40% - Accent4 13 2" xfId="385" xr:uid="{00000000-0005-0000-0000-000080010000}"/>
    <cellStyle name="40% - Accent4 13 3" xfId="386" xr:uid="{00000000-0005-0000-0000-000081010000}"/>
    <cellStyle name="40% - Accent4 14 2" xfId="387" xr:uid="{00000000-0005-0000-0000-000082010000}"/>
    <cellStyle name="40% - Accent4 14 3" xfId="388" xr:uid="{00000000-0005-0000-0000-000083010000}"/>
    <cellStyle name="40% - Accent4 15 2" xfId="389" xr:uid="{00000000-0005-0000-0000-000084010000}"/>
    <cellStyle name="40% - Accent4 15 3" xfId="390" xr:uid="{00000000-0005-0000-0000-000085010000}"/>
    <cellStyle name="40% - Accent4 16 2" xfId="391" xr:uid="{00000000-0005-0000-0000-000086010000}"/>
    <cellStyle name="40% - Accent4 16 3" xfId="392" xr:uid="{00000000-0005-0000-0000-000087010000}"/>
    <cellStyle name="40% - Accent4 17 2" xfId="393" xr:uid="{00000000-0005-0000-0000-000088010000}"/>
    <cellStyle name="40% - Accent4 17 3" xfId="394" xr:uid="{00000000-0005-0000-0000-000089010000}"/>
    <cellStyle name="40% - Accent4 18 2" xfId="395" xr:uid="{00000000-0005-0000-0000-00008A010000}"/>
    <cellStyle name="40% - Accent4 18 3" xfId="396" xr:uid="{00000000-0005-0000-0000-00008B010000}"/>
    <cellStyle name="40% - Accent4 19 2" xfId="397" xr:uid="{00000000-0005-0000-0000-00008C010000}"/>
    <cellStyle name="40% - Accent4 19 3" xfId="398" xr:uid="{00000000-0005-0000-0000-00008D010000}"/>
    <cellStyle name="40% - Accent4 2 2" xfId="399" xr:uid="{00000000-0005-0000-0000-00008E010000}"/>
    <cellStyle name="40% - Accent4 2 2 2" xfId="400" xr:uid="{00000000-0005-0000-0000-00008F010000}"/>
    <cellStyle name="40% - Accent4 2 2 3" xfId="401" xr:uid="{00000000-0005-0000-0000-000090010000}"/>
    <cellStyle name="40% - Accent4 2 3" xfId="402" xr:uid="{00000000-0005-0000-0000-000091010000}"/>
    <cellStyle name="40% - Accent4 20 2" xfId="403" xr:uid="{00000000-0005-0000-0000-000092010000}"/>
    <cellStyle name="40% - Accent4 20 3" xfId="404" xr:uid="{00000000-0005-0000-0000-000093010000}"/>
    <cellStyle name="40% - Accent4 21 2" xfId="405" xr:uid="{00000000-0005-0000-0000-000094010000}"/>
    <cellStyle name="40% - Accent4 21 3" xfId="406" xr:uid="{00000000-0005-0000-0000-000095010000}"/>
    <cellStyle name="40% - Accent4 3 2" xfId="407" xr:uid="{00000000-0005-0000-0000-000096010000}"/>
    <cellStyle name="40% - Accent4 3 3" xfId="408" xr:uid="{00000000-0005-0000-0000-000097010000}"/>
    <cellStyle name="40% - Accent4 4 2" xfId="409" xr:uid="{00000000-0005-0000-0000-000098010000}"/>
    <cellStyle name="40% - Accent4 4 3" xfId="410" xr:uid="{00000000-0005-0000-0000-000099010000}"/>
    <cellStyle name="40% - Accent4 5 2" xfId="411" xr:uid="{00000000-0005-0000-0000-00009A010000}"/>
    <cellStyle name="40% - Accent4 5 3" xfId="412" xr:uid="{00000000-0005-0000-0000-00009B010000}"/>
    <cellStyle name="40% - Accent4 6 2" xfId="413" xr:uid="{00000000-0005-0000-0000-00009C010000}"/>
    <cellStyle name="40% - Accent4 6 3" xfId="414" xr:uid="{00000000-0005-0000-0000-00009D010000}"/>
    <cellStyle name="40% - Accent4 7 2" xfId="415" xr:uid="{00000000-0005-0000-0000-00009E010000}"/>
    <cellStyle name="40% - Accent4 7 3" xfId="416" xr:uid="{00000000-0005-0000-0000-00009F010000}"/>
    <cellStyle name="40% - Accent4 8 2" xfId="417" xr:uid="{00000000-0005-0000-0000-0000A0010000}"/>
    <cellStyle name="40% - Accent4 8 3" xfId="418" xr:uid="{00000000-0005-0000-0000-0000A1010000}"/>
    <cellStyle name="40% - Accent4 9 2" xfId="419" xr:uid="{00000000-0005-0000-0000-0000A2010000}"/>
    <cellStyle name="40% - Accent4 9 3" xfId="420" xr:uid="{00000000-0005-0000-0000-0000A3010000}"/>
    <cellStyle name="40% - Accent5 10 2" xfId="421" xr:uid="{00000000-0005-0000-0000-0000A4010000}"/>
    <cellStyle name="40% - Accent5 10 3" xfId="422" xr:uid="{00000000-0005-0000-0000-0000A5010000}"/>
    <cellStyle name="40% - Accent5 11 2" xfId="423" xr:uid="{00000000-0005-0000-0000-0000A6010000}"/>
    <cellStyle name="40% - Accent5 11 3" xfId="424" xr:uid="{00000000-0005-0000-0000-0000A7010000}"/>
    <cellStyle name="40% - Accent5 12 2" xfId="425" xr:uid="{00000000-0005-0000-0000-0000A8010000}"/>
    <cellStyle name="40% - Accent5 12 3" xfId="426" xr:uid="{00000000-0005-0000-0000-0000A9010000}"/>
    <cellStyle name="40% - Accent5 13 2" xfId="427" xr:uid="{00000000-0005-0000-0000-0000AA010000}"/>
    <cellStyle name="40% - Accent5 13 3" xfId="428" xr:uid="{00000000-0005-0000-0000-0000AB010000}"/>
    <cellStyle name="40% - Accent5 14 2" xfId="429" xr:uid="{00000000-0005-0000-0000-0000AC010000}"/>
    <cellStyle name="40% - Accent5 14 3" xfId="430" xr:uid="{00000000-0005-0000-0000-0000AD010000}"/>
    <cellStyle name="40% - Accent5 15 2" xfId="431" xr:uid="{00000000-0005-0000-0000-0000AE010000}"/>
    <cellStyle name="40% - Accent5 15 3" xfId="432" xr:uid="{00000000-0005-0000-0000-0000AF010000}"/>
    <cellStyle name="40% - Accent5 16 2" xfId="433" xr:uid="{00000000-0005-0000-0000-0000B0010000}"/>
    <cellStyle name="40% - Accent5 16 3" xfId="434" xr:uid="{00000000-0005-0000-0000-0000B1010000}"/>
    <cellStyle name="40% - Accent5 17 2" xfId="435" xr:uid="{00000000-0005-0000-0000-0000B2010000}"/>
    <cellStyle name="40% - Accent5 17 3" xfId="436" xr:uid="{00000000-0005-0000-0000-0000B3010000}"/>
    <cellStyle name="40% - Accent5 18 2" xfId="437" xr:uid="{00000000-0005-0000-0000-0000B4010000}"/>
    <cellStyle name="40% - Accent5 18 3" xfId="438" xr:uid="{00000000-0005-0000-0000-0000B5010000}"/>
    <cellStyle name="40% - Accent5 19 2" xfId="439" xr:uid="{00000000-0005-0000-0000-0000B6010000}"/>
    <cellStyle name="40% - Accent5 19 3" xfId="440" xr:uid="{00000000-0005-0000-0000-0000B7010000}"/>
    <cellStyle name="40% - Accent5 2 2" xfId="441" xr:uid="{00000000-0005-0000-0000-0000B8010000}"/>
    <cellStyle name="40% - Accent5 2 2 2" xfId="442" xr:uid="{00000000-0005-0000-0000-0000B9010000}"/>
    <cellStyle name="40% - Accent5 2 2 3" xfId="443" xr:uid="{00000000-0005-0000-0000-0000BA010000}"/>
    <cellStyle name="40% - Accent5 2 3" xfId="444" xr:uid="{00000000-0005-0000-0000-0000BB010000}"/>
    <cellStyle name="40% - Accent5 20 2" xfId="445" xr:uid="{00000000-0005-0000-0000-0000BC010000}"/>
    <cellStyle name="40% - Accent5 20 3" xfId="446" xr:uid="{00000000-0005-0000-0000-0000BD010000}"/>
    <cellStyle name="40% - Accent5 21 2" xfId="447" xr:uid="{00000000-0005-0000-0000-0000BE010000}"/>
    <cellStyle name="40% - Accent5 21 3" xfId="448" xr:uid="{00000000-0005-0000-0000-0000BF010000}"/>
    <cellStyle name="40% - Accent5 3 2" xfId="449" xr:uid="{00000000-0005-0000-0000-0000C0010000}"/>
    <cellStyle name="40% - Accent5 3 3" xfId="450" xr:uid="{00000000-0005-0000-0000-0000C1010000}"/>
    <cellStyle name="40% - Accent5 4 2" xfId="451" xr:uid="{00000000-0005-0000-0000-0000C2010000}"/>
    <cellStyle name="40% - Accent5 4 3" xfId="452" xr:uid="{00000000-0005-0000-0000-0000C3010000}"/>
    <cellStyle name="40% - Accent5 5 2" xfId="453" xr:uid="{00000000-0005-0000-0000-0000C4010000}"/>
    <cellStyle name="40% - Accent5 5 3" xfId="454" xr:uid="{00000000-0005-0000-0000-0000C5010000}"/>
    <cellStyle name="40% - Accent5 6 2" xfId="455" xr:uid="{00000000-0005-0000-0000-0000C6010000}"/>
    <cellStyle name="40% - Accent5 6 3" xfId="456" xr:uid="{00000000-0005-0000-0000-0000C7010000}"/>
    <cellStyle name="40% - Accent5 7 2" xfId="457" xr:uid="{00000000-0005-0000-0000-0000C8010000}"/>
    <cellStyle name="40% - Accent5 7 3" xfId="458" xr:uid="{00000000-0005-0000-0000-0000C9010000}"/>
    <cellStyle name="40% - Accent5 8 2" xfId="459" xr:uid="{00000000-0005-0000-0000-0000CA010000}"/>
    <cellStyle name="40% - Accent5 8 3" xfId="460" xr:uid="{00000000-0005-0000-0000-0000CB010000}"/>
    <cellStyle name="40% - Accent5 9 2" xfId="461" xr:uid="{00000000-0005-0000-0000-0000CC010000}"/>
    <cellStyle name="40% - Accent5 9 3" xfId="462" xr:uid="{00000000-0005-0000-0000-0000CD010000}"/>
    <cellStyle name="40% - Accent6 10 2" xfId="463" xr:uid="{00000000-0005-0000-0000-0000CE010000}"/>
    <cellStyle name="40% - Accent6 10 3" xfId="464" xr:uid="{00000000-0005-0000-0000-0000CF010000}"/>
    <cellStyle name="40% - Accent6 11 2" xfId="465" xr:uid="{00000000-0005-0000-0000-0000D0010000}"/>
    <cellStyle name="40% - Accent6 11 3" xfId="466" xr:uid="{00000000-0005-0000-0000-0000D1010000}"/>
    <cellStyle name="40% - Accent6 12 2" xfId="467" xr:uid="{00000000-0005-0000-0000-0000D2010000}"/>
    <cellStyle name="40% - Accent6 12 3" xfId="468" xr:uid="{00000000-0005-0000-0000-0000D3010000}"/>
    <cellStyle name="40% - Accent6 13 2" xfId="469" xr:uid="{00000000-0005-0000-0000-0000D4010000}"/>
    <cellStyle name="40% - Accent6 13 3" xfId="470" xr:uid="{00000000-0005-0000-0000-0000D5010000}"/>
    <cellStyle name="40% - Accent6 14 2" xfId="471" xr:uid="{00000000-0005-0000-0000-0000D6010000}"/>
    <cellStyle name="40% - Accent6 14 3" xfId="472" xr:uid="{00000000-0005-0000-0000-0000D7010000}"/>
    <cellStyle name="40% - Accent6 15 2" xfId="473" xr:uid="{00000000-0005-0000-0000-0000D8010000}"/>
    <cellStyle name="40% - Accent6 15 3" xfId="474" xr:uid="{00000000-0005-0000-0000-0000D9010000}"/>
    <cellStyle name="40% - Accent6 16 2" xfId="475" xr:uid="{00000000-0005-0000-0000-0000DA010000}"/>
    <cellStyle name="40% - Accent6 16 3" xfId="476" xr:uid="{00000000-0005-0000-0000-0000DB010000}"/>
    <cellStyle name="40% - Accent6 17 2" xfId="477" xr:uid="{00000000-0005-0000-0000-0000DC010000}"/>
    <cellStyle name="40% - Accent6 17 3" xfId="478" xr:uid="{00000000-0005-0000-0000-0000DD010000}"/>
    <cellStyle name="40% - Accent6 18 2" xfId="479" xr:uid="{00000000-0005-0000-0000-0000DE010000}"/>
    <cellStyle name="40% - Accent6 18 3" xfId="480" xr:uid="{00000000-0005-0000-0000-0000DF010000}"/>
    <cellStyle name="40% - Accent6 19 2" xfId="481" xr:uid="{00000000-0005-0000-0000-0000E0010000}"/>
    <cellStyle name="40% - Accent6 19 3" xfId="482" xr:uid="{00000000-0005-0000-0000-0000E1010000}"/>
    <cellStyle name="40% - Accent6 2 2" xfId="483" xr:uid="{00000000-0005-0000-0000-0000E2010000}"/>
    <cellStyle name="40% - Accent6 2 2 2" xfId="484" xr:uid="{00000000-0005-0000-0000-0000E3010000}"/>
    <cellStyle name="40% - Accent6 2 2 3" xfId="485" xr:uid="{00000000-0005-0000-0000-0000E4010000}"/>
    <cellStyle name="40% - Accent6 2 3" xfId="486" xr:uid="{00000000-0005-0000-0000-0000E5010000}"/>
    <cellStyle name="40% - Accent6 20 2" xfId="487" xr:uid="{00000000-0005-0000-0000-0000E6010000}"/>
    <cellStyle name="40% - Accent6 20 3" xfId="488" xr:uid="{00000000-0005-0000-0000-0000E7010000}"/>
    <cellStyle name="40% - Accent6 21 2" xfId="489" xr:uid="{00000000-0005-0000-0000-0000E8010000}"/>
    <cellStyle name="40% - Accent6 21 3" xfId="490" xr:uid="{00000000-0005-0000-0000-0000E9010000}"/>
    <cellStyle name="40% - Accent6 3 2" xfId="491" xr:uid="{00000000-0005-0000-0000-0000EA010000}"/>
    <cellStyle name="40% - Accent6 3 3" xfId="492" xr:uid="{00000000-0005-0000-0000-0000EB010000}"/>
    <cellStyle name="40% - Accent6 4 2" xfId="493" xr:uid="{00000000-0005-0000-0000-0000EC010000}"/>
    <cellStyle name="40% - Accent6 4 3" xfId="494" xr:uid="{00000000-0005-0000-0000-0000ED010000}"/>
    <cellStyle name="40% - Accent6 5 2" xfId="495" xr:uid="{00000000-0005-0000-0000-0000EE010000}"/>
    <cellStyle name="40% - Accent6 5 3" xfId="496" xr:uid="{00000000-0005-0000-0000-0000EF010000}"/>
    <cellStyle name="40% - Accent6 6 2" xfId="497" xr:uid="{00000000-0005-0000-0000-0000F0010000}"/>
    <cellStyle name="40% - Accent6 6 3" xfId="498" xr:uid="{00000000-0005-0000-0000-0000F1010000}"/>
    <cellStyle name="40% - Accent6 7 2" xfId="499" xr:uid="{00000000-0005-0000-0000-0000F2010000}"/>
    <cellStyle name="40% - Accent6 7 3" xfId="500" xr:uid="{00000000-0005-0000-0000-0000F3010000}"/>
    <cellStyle name="40% - Accent6 8 2" xfId="501" xr:uid="{00000000-0005-0000-0000-0000F4010000}"/>
    <cellStyle name="40% - Accent6 8 3" xfId="502" xr:uid="{00000000-0005-0000-0000-0000F5010000}"/>
    <cellStyle name="40% - Accent6 9 2" xfId="503" xr:uid="{00000000-0005-0000-0000-0000F6010000}"/>
    <cellStyle name="40% - Accent6 9 3" xfId="504" xr:uid="{00000000-0005-0000-0000-0000F7010000}"/>
    <cellStyle name="60% - Accent1 10 2" xfId="505" xr:uid="{00000000-0005-0000-0000-0000F8010000}"/>
    <cellStyle name="60% - Accent1 10 3" xfId="506" xr:uid="{00000000-0005-0000-0000-0000F9010000}"/>
    <cellStyle name="60% - Accent1 11 2" xfId="507" xr:uid="{00000000-0005-0000-0000-0000FA010000}"/>
    <cellStyle name="60% - Accent1 11 3" xfId="508" xr:uid="{00000000-0005-0000-0000-0000FB010000}"/>
    <cellStyle name="60% - Accent1 12 2" xfId="509" xr:uid="{00000000-0005-0000-0000-0000FC010000}"/>
    <cellStyle name="60% - Accent1 12 3" xfId="510" xr:uid="{00000000-0005-0000-0000-0000FD010000}"/>
    <cellStyle name="60% - Accent1 13 2" xfId="511" xr:uid="{00000000-0005-0000-0000-0000FE010000}"/>
    <cellStyle name="60% - Accent1 13 3" xfId="512" xr:uid="{00000000-0005-0000-0000-0000FF010000}"/>
    <cellStyle name="60% - Accent1 14 2" xfId="513" xr:uid="{00000000-0005-0000-0000-000000020000}"/>
    <cellStyle name="60% - Accent1 14 3" xfId="514" xr:uid="{00000000-0005-0000-0000-000001020000}"/>
    <cellStyle name="60% - Accent1 15 2" xfId="515" xr:uid="{00000000-0005-0000-0000-000002020000}"/>
    <cellStyle name="60% - Accent1 15 3" xfId="516" xr:uid="{00000000-0005-0000-0000-000003020000}"/>
    <cellStyle name="60% - Accent1 16 2" xfId="517" xr:uid="{00000000-0005-0000-0000-000004020000}"/>
    <cellStyle name="60% - Accent1 16 3" xfId="518" xr:uid="{00000000-0005-0000-0000-000005020000}"/>
    <cellStyle name="60% - Accent1 17 2" xfId="519" xr:uid="{00000000-0005-0000-0000-000006020000}"/>
    <cellStyle name="60% - Accent1 17 3" xfId="520" xr:uid="{00000000-0005-0000-0000-000007020000}"/>
    <cellStyle name="60% - Accent1 18 2" xfId="521" xr:uid="{00000000-0005-0000-0000-000008020000}"/>
    <cellStyle name="60% - Accent1 18 3" xfId="522" xr:uid="{00000000-0005-0000-0000-000009020000}"/>
    <cellStyle name="60% - Accent1 19 2" xfId="523" xr:uid="{00000000-0005-0000-0000-00000A020000}"/>
    <cellStyle name="60% - Accent1 19 3" xfId="524" xr:uid="{00000000-0005-0000-0000-00000B020000}"/>
    <cellStyle name="60% - Accent1 2 2" xfId="525" xr:uid="{00000000-0005-0000-0000-00000C020000}"/>
    <cellStyle name="60% - Accent1 2 2 2" xfId="526" xr:uid="{00000000-0005-0000-0000-00000D020000}"/>
    <cellStyle name="60% - Accent1 2 2 3" xfId="527" xr:uid="{00000000-0005-0000-0000-00000E020000}"/>
    <cellStyle name="60% - Accent1 2 3" xfId="528" xr:uid="{00000000-0005-0000-0000-00000F020000}"/>
    <cellStyle name="60% - Accent1 20 2" xfId="529" xr:uid="{00000000-0005-0000-0000-000010020000}"/>
    <cellStyle name="60% - Accent1 20 3" xfId="530" xr:uid="{00000000-0005-0000-0000-000011020000}"/>
    <cellStyle name="60% - Accent1 21 2" xfId="531" xr:uid="{00000000-0005-0000-0000-000012020000}"/>
    <cellStyle name="60% - Accent1 21 3" xfId="532" xr:uid="{00000000-0005-0000-0000-000013020000}"/>
    <cellStyle name="60% - Accent1 3 2" xfId="533" xr:uid="{00000000-0005-0000-0000-000014020000}"/>
    <cellStyle name="60% - Accent1 3 3" xfId="534" xr:uid="{00000000-0005-0000-0000-000015020000}"/>
    <cellStyle name="60% - Accent1 4 2" xfId="535" xr:uid="{00000000-0005-0000-0000-000016020000}"/>
    <cellStyle name="60% - Accent1 4 3" xfId="536" xr:uid="{00000000-0005-0000-0000-000017020000}"/>
    <cellStyle name="60% - Accent1 5 2" xfId="537" xr:uid="{00000000-0005-0000-0000-000018020000}"/>
    <cellStyle name="60% - Accent1 5 3" xfId="538" xr:uid="{00000000-0005-0000-0000-000019020000}"/>
    <cellStyle name="60% - Accent1 6 2" xfId="539" xr:uid="{00000000-0005-0000-0000-00001A020000}"/>
    <cellStyle name="60% - Accent1 6 3" xfId="540" xr:uid="{00000000-0005-0000-0000-00001B020000}"/>
    <cellStyle name="60% - Accent1 7 2" xfId="541" xr:uid="{00000000-0005-0000-0000-00001C020000}"/>
    <cellStyle name="60% - Accent1 7 3" xfId="542" xr:uid="{00000000-0005-0000-0000-00001D020000}"/>
    <cellStyle name="60% - Accent1 8 2" xfId="543" xr:uid="{00000000-0005-0000-0000-00001E020000}"/>
    <cellStyle name="60% - Accent1 8 3" xfId="544" xr:uid="{00000000-0005-0000-0000-00001F020000}"/>
    <cellStyle name="60% - Accent1 9 2" xfId="545" xr:uid="{00000000-0005-0000-0000-000020020000}"/>
    <cellStyle name="60% - Accent1 9 3" xfId="546" xr:uid="{00000000-0005-0000-0000-000021020000}"/>
    <cellStyle name="60% - Accent2 10 2" xfId="547" xr:uid="{00000000-0005-0000-0000-000022020000}"/>
    <cellStyle name="60% - Accent2 10 3" xfId="548" xr:uid="{00000000-0005-0000-0000-000023020000}"/>
    <cellStyle name="60% - Accent2 11 2" xfId="549" xr:uid="{00000000-0005-0000-0000-000024020000}"/>
    <cellStyle name="60% - Accent2 11 3" xfId="550" xr:uid="{00000000-0005-0000-0000-000025020000}"/>
    <cellStyle name="60% - Accent2 12 2" xfId="551" xr:uid="{00000000-0005-0000-0000-000026020000}"/>
    <cellStyle name="60% - Accent2 12 3" xfId="552" xr:uid="{00000000-0005-0000-0000-000027020000}"/>
    <cellStyle name="60% - Accent2 13 2" xfId="553" xr:uid="{00000000-0005-0000-0000-000028020000}"/>
    <cellStyle name="60% - Accent2 13 3" xfId="554" xr:uid="{00000000-0005-0000-0000-000029020000}"/>
    <cellStyle name="60% - Accent2 14 2" xfId="555" xr:uid="{00000000-0005-0000-0000-00002A020000}"/>
    <cellStyle name="60% - Accent2 14 3" xfId="556" xr:uid="{00000000-0005-0000-0000-00002B020000}"/>
    <cellStyle name="60% - Accent2 15 2" xfId="557" xr:uid="{00000000-0005-0000-0000-00002C020000}"/>
    <cellStyle name="60% - Accent2 15 3" xfId="558" xr:uid="{00000000-0005-0000-0000-00002D020000}"/>
    <cellStyle name="60% - Accent2 16 2" xfId="559" xr:uid="{00000000-0005-0000-0000-00002E020000}"/>
    <cellStyle name="60% - Accent2 16 3" xfId="560" xr:uid="{00000000-0005-0000-0000-00002F020000}"/>
    <cellStyle name="60% - Accent2 17 2" xfId="561" xr:uid="{00000000-0005-0000-0000-000030020000}"/>
    <cellStyle name="60% - Accent2 17 3" xfId="562" xr:uid="{00000000-0005-0000-0000-000031020000}"/>
    <cellStyle name="60% - Accent2 18 2" xfId="563" xr:uid="{00000000-0005-0000-0000-000032020000}"/>
    <cellStyle name="60% - Accent2 18 3" xfId="564" xr:uid="{00000000-0005-0000-0000-000033020000}"/>
    <cellStyle name="60% - Accent2 19 2" xfId="565" xr:uid="{00000000-0005-0000-0000-000034020000}"/>
    <cellStyle name="60% - Accent2 19 3" xfId="566" xr:uid="{00000000-0005-0000-0000-000035020000}"/>
    <cellStyle name="60% - Accent2 2 2" xfId="567" xr:uid="{00000000-0005-0000-0000-000036020000}"/>
    <cellStyle name="60% - Accent2 2 2 2" xfId="568" xr:uid="{00000000-0005-0000-0000-000037020000}"/>
    <cellStyle name="60% - Accent2 2 2 3" xfId="569" xr:uid="{00000000-0005-0000-0000-000038020000}"/>
    <cellStyle name="60% - Accent2 2 3" xfId="570" xr:uid="{00000000-0005-0000-0000-000039020000}"/>
    <cellStyle name="60% - Accent2 20 2" xfId="571" xr:uid="{00000000-0005-0000-0000-00003A020000}"/>
    <cellStyle name="60% - Accent2 20 3" xfId="572" xr:uid="{00000000-0005-0000-0000-00003B020000}"/>
    <cellStyle name="60% - Accent2 21 2" xfId="573" xr:uid="{00000000-0005-0000-0000-00003C020000}"/>
    <cellStyle name="60% - Accent2 21 3" xfId="574" xr:uid="{00000000-0005-0000-0000-00003D020000}"/>
    <cellStyle name="60% - Accent2 3 2" xfId="575" xr:uid="{00000000-0005-0000-0000-00003E020000}"/>
    <cellStyle name="60% - Accent2 3 3" xfId="576" xr:uid="{00000000-0005-0000-0000-00003F020000}"/>
    <cellStyle name="60% - Accent2 4 2" xfId="577" xr:uid="{00000000-0005-0000-0000-000040020000}"/>
    <cellStyle name="60% - Accent2 4 3" xfId="578" xr:uid="{00000000-0005-0000-0000-000041020000}"/>
    <cellStyle name="60% - Accent2 5 2" xfId="579" xr:uid="{00000000-0005-0000-0000-000042020000}"/>
    <cellStyle name="60% - Accent2 5 3" xfId="580" xr:uid="{00000000-0005-0000-0000-000043020000}"/>
    <cellStyle name="60% - Accent2 6 2" xfId="581" xr:uid="{00000000-0005-0000-0000-000044020000}"/>
    <cellStyle name="60% - Accent2 6 3" xfId="582" xr:uid="{00000000-0005-0000-0000-000045020000}"/>
    <cellStyle name="60% - Accent2 7 2" xfId="583" xr:uid="{00000000-0005-0000-0000-000046020000}"/>
    <cellStyle name="60% - Accent2 7 3" xfId="584" xr:uid="{00000000-0005-0000-0000-000047020000}"/>
    <cellStyle name="60% - Accent2 8 2" xfId="585" xr:uid="{00000000-0005-0000-0000-000048020000}"/>
    <cellStyle name="60% - Accent2 8 3" xfId="586" xr:uid="{00000000-0005-0000-0000-000049020000}"/>
    <cellStyle name="60% - Accent2 9 2" xfId="587" xr:uid="{00000000-0005-0000-0000-00004A020000}"/>
    <cellStyle name="60% - Accent2 9 3" xfId="588" xr:uid="{00000000-0005-0000-0000-00004B020000}"/>
    <cellStyle name="60% - Accent3 10 2" xfId="589" xr:uid="{00000000-0005-0000-0000-00004C020000}"/>
    <cellStyle name="60% - Accent3 10 3" xfId="590" xr:uid="{00000000-0005-0000-0000-00004D020000}"/>
    <cellStyle name="60% - Accent3 11 2" xfId="591" xr:uid="{00000000-0005-0000-0000-00004E020000}"/>
    <cellStyle name="60% - Accent3 11 3" xfId="592" xr:uid="{00000000-0005-0000-0000-00004F020000}"/>
    <cellStyle name="60% - Accent3 12 2" xfId="593" xr:uid="{00000000-0005-0000-0000-000050020000}"/>
    <cellStyle name="60% - Accent3 12 3" xfId="594" xr:uid="{00000000-0005-0000-0000-000051020000}"/>
    <cellStyle name="60% - Accent3 13 2" xfId="595" xr:uid="{00000000-0005-0000-0000-000052020000}"/>
    <cellStyle name="60% - Accent3 13 3" xfId="596" xr:uid="{00000000-0005-0000-0000-000053020000}"/>
    <cellStyle name="60% - Accent3 14 2" xfId="597" xr:uid="{00000000-0005-0000-0000-000054020000}"/>
    <cellStyle name="60% - Accent3 14 3" xfId="598" xr:uid="{00000000-0005-0000-0000-000055020000}"/>
    <cellStyle name="60% - Accent3 15 2" xfId="599" xr:uid="{00000000-0005-0000-0000-000056020000}"/>
    <cellStyle name="60% - Accent3 15 3" xfId="600" xr:uid="{00000000-0005-0000-0000-000057020000}"/>
    <cellStyle name="60% - Accent3 16 2" xfId="601" xr:uid="{00000000-0005-0000-0000-000058020000}"/>
    <cellStyle name="60% - Accent3 16 3" xfId="602" xr:uid="{00000000-0005-0000-0000-000059020000}"/>
    <cellStyle name="60% - Accent3 17 2" xfId="603" xr:uid="{00000000-0005-0000-0000-00005A020000}"/>
    <cellStyle name="60% - Accent3 17 3" xfId="604" xr:uid="{00000000-0005-0000-0000-00005B020000}"/>
    <cellStyle name="60% - Accent3 18 2" xfId="605" xr:uid="{00000000-0005-0000-0000-00005C020000}"/>
    <cellStyle name="60% - Accent3 18 3" xfId="606" xr:uid="{00000000-0005-0000-0000-00005D020000}"/>
    <cellStyle name="60% - Accent3 19 2" xfId="607" xr:uid="{00000000-0005-0000-0000-00005E020000}"/>
    <cellStyle name="60% - Accent3 19 3" xfId="608" xr:uid="{00000000-0005-0000-0000-00005F020000}"/>
    <cellStyle name="60% - Accent3 2 2" xfId="609" xr:uid="{00000000-0005-0000-0000-000060020000}"/>
    <cellStyle name="60% - Accent3 2 2 2" xfId="610" xr:uid="{00000000-0005-0000-0000-000061020000}"/>
    <cellStyle name="60% - Accent3 2 2 3" xfId="611" xr:uid="{00000000-0005-0000-0000-000062020000}"/>
    <cellStyle name="60% - Accent3 2 3" xfId="612" xr:uid="{00000000-0005-0000-0000-000063020000}"/>
    <cellStyle name="60% - Accent3 20 2" xfId="613" xr:uid="{00000000-0005-0000-0000-000064020000}"/>
    <cellStyle name="60% - Accent3 20 3" xfId="614" xr:uid="{00000000-0005-0000-0000-000065020000}"/>
    <cellStyle name="60% - Accent3 21 2" xfId="615" xr:uid="{00000000-0005-0000-0000-000066020000}"/>
    <cellStyle name="60% - Accent3 21 3" xfId="616" xr:uid="{00000000-0005-0000-0000-000067020000}"/>
    <cellStyle name="60% - Accent3 3 2" xfId="617" xr:uid="{00000000-0005-0000-0000-000068020000}"/>
    <cellStyle name="60% - Accent3 3 3" xfId="618" xr:uid="{00000000-0005-0000-0000-000069020000}"/>
    <cellStyle name="60% - Accent3 4 2" xfId="619" xr:uid="{00000000-0005-0000-0000-00006A020000}"/>
    <cellStyle name="60% - Accent3 4 3" xfId="620" xr:uid="{00000000-0005-0000-0000-00006B020000}"/>
    <cellStyle name="60% - Accent3 5 2" xfId="621" xr:uid="{00000000-0005-0000-0000-00006C020000}"/>
    <cellStyle name="60% - Accent3 5 3" xfId="622" xr:uid="{00000000-0005-0000-0000-00006D020000}"/>
    <cellStyle name="60% - Accent3 6 2" xfId="623" xr:uid="{00000000-0005-0000-0000-00006E020000}"/>
    <cellStyle name="60% - Accent3 6 3" xfId="624" xr:uid="{00000000-0005-0000-0000-00006F020000}"/>
    <cellStyle name="60% - Accent3 7 2" xfId="625" xr:uid="{00000000-0005-0000-0000-000070020000}"/>
    <cellStyle name="60% - Accent3 7 3" xfId="626" xr:uid="{00000000-0005-0000-0000-000071020000}"/>
    <cellStyle name="60% - Accent3 8 2" xfId="627" xr:uid="{00000000-0005-0000-0000-000072020000}"/>
    <cellStyle name="60% - Accent3 8 3" xfId="628" xr:uid="{00000000-0005-0000-0000-000073020000}"/>
    <cellStyle name="60% - Accent3 9 2" xfId="629" xr:uid="{00000000-0005-0000-0000-000074020000}"/>
    <cellStyle name="60% - Accent3 9 3" xfId="630" xr:uid="{00000000-0005-0000-0000-000075020000}"/>
    <cellStyle name="60% - Accent4 10 2" xfId="631" xr:uid="{00000000-0005-0000-0000-000076020000}"/>
    <cellStyle name="60% - Accent4 10 3" xfId="632" xr:uid="{00000000-0005-0000-0000-000077020000}"/>
    <cellStyle name="60% - Accent4 11 2" xfId="633" xr:uid="{00000000-0005-0000-0000-000078020000}"/>
    <cellStyle name="60% - Accent4 11 3" xfId="634" xr:uid="{00000000-0005-0000-0000-000079020000}"/>
    <cellStyle name="60% - Accent4 12 2" xfId="635" xr:uid="{00000000-0005-0000-0000-00007A020000}"/>
    <cellStyle name="60% - Accent4 12 3" xfId="636" xr:uid="{00000000-0005-0000-0000-00007B020000}"/>
    <cellStyle name="60% - Accent4 13 2" xfId="637" xr:uid="{00000000-0005-0000-0000-00007C020000}"/>
    <cellStyle name="60% - Accent4 13 3" xfId="638" xr:uid="{00000000-0005-0000-0000-00007D020000}"/>
    <cellStyle name="60% - Accent4 14 2" xfId="639" xr:uid="{00000000-0005-0000-0000-00007E020000}"/>
    <cellStyle name="60% - Accent4 14 3" xfId="640" xr:uid="{00000000-0005-0000-0000-00007F020000}"/>
    <cellStyle name="60% - Accent4 15 2" xfId="641" xr:uid="{00000000-0005-0000-0000-000080020000}"/>
    <cellStyle name="60% - Accent4 15 3" xfId="642" xr:uid="{00000000-0005-0000-0000-000081020000}"/>
    <cellStyle name="60% - Accent4 16 2" xfId="643" xr:uid="{00000000-0005-0000-0000-000082020000}"/>
    <cellStyle name="60% - Accent4 16 3" xfId="644" xr:uid="{00000000-0005-0000-0000-000083020000}"/>
    <cellStyle name="60% - Accent4 17 2" xfId="645" xr:uid="{00000000-0005-0000-0000-000084020000}"/>
    <cellStyle name="60% - Accent4 17 3" xfId="646" xr:uid="{00000000-0005-0000-0000-000085020000}"/>
    <cellStyle name="60% - Accent4 18 2" xfId="647" xr:uid="{00000000-0005-0000-0000-000086020000}"/>
    <cellStyle name="60% - Accent4 18 3" xfId="648" xr:uid="{00000000-0005-0000-0000-000087020000}"/>
    <cellStyle name="60% - Accent4 19 2" xfId="649" xr:uid="{00000000-0005-0000-0000-000088020000}"/>
    <cellStyle name="60% - Accent4 19 3" xfId="650" xr:uid="{00000000-0005-0000-0000-000089020000}"/>
    <cellStyle name="60% - Accent4 2 2" xfId="651" xr:uid="{00000000-0005-0000-0000-00008A020000}"/>
    <cellStyle name="60% - Accent4 2 2 2" xfId="652" xr:uid="{00000000-0005-0000-0000-00008B020000}"/>
    <cellStyle name="60% - Accent4 2 2 3" xfId="653" xr:uid="{00000000-0005-0000-0000-00008C020000}"/>
    <cellStyle name="60% - Accent4 2 3" xfId="654" xr:uid="{00000000-0005-0000-0000-00008D020000}"/>
    <cellStyle name="60% - Accent4 20 2" xfId="655" xr:uid="{00000000-0005-0000-0000-00008E020000}"/>
    <cellStyle name="60% - Accent4 20 3" xfId="656" xr:uid="{00000000-0005-0000-0000-00008F020000}"/>
    <cellStyle name="60% - Accent4 21 2" xfId="657" xr:uid="{00000000-0005-0000-0000-000090020000}"/>
    <cellStyle name="60% - Accent4 21 3" xfId="658" xr:uid="{00000000-0005-0000-0000-000091020000}"/>
    <cellStyle name="60% - Accent4 3 2" xfId="659" xr:uid="{00000000-0005-0000-0000-000092020000}"/>
    <cellStyle name="60% - Accent4 3 3" xfId="660" xr:uid="{00000000-0005-0000-0000-000093020000}"/>
    <cellStyle name="60% - Accent4 4 2" xfId="661" xr:uid="{00000000-0005-0000-0000-000094020000}"/>
    <cellStyle name="60% - Accent4 4 3" xfId="662" xr:uid="{00000000-0005-0000-0000-000095020000}"/>
    <cellStyle name="60% - Accent4 5 2" xfId="663" xr:uid="{00000000-0005-0000-0000-000096020000}"/>
    <cellStyle name="60% - Accent4 5 3" xfId="664" xr:uid="{00000000-0005-0000-0000-000097020000}"/>
    <cellStyle name="60% - Accent4 6 2" xfId="665" xr:uid="{00000000-0005-0000-0000-000098020000}"/>
    <cellStyle name="60% - Accent4 6 3" xfId="666" xr:uid="{00000000-0005-0000-0000-000099020000}"/>
    <cellStyle name="60% - Accent4 7 2" xfId="667" xr:uid="{00000000-0005-0000-0000-00009A020000}"/>
    <cellStyle name="60% - Accent4 7 3" xfId="668" xr:uid="{00000000-0005-0000-0000-00009B020000}"/>
    <cellStyle name="60% - Accent4 8 2" xfId="669" xr:uid="{00000000-0005-0000-0000-00009C020000}"/>
    <cellStyle name="60% - Accent4 8 3" xfId="670" xr:uid="{00000000-0005-0000-0000-00009D020000}"/>
    <cellStyle name="60% - Accent4 9 2" xfId="671" xr:uid="{00000000-0005-0000-0000-00009E020000}"/>
    <cellStyle name="60% - Accent4 9 3" xfId="672" xr:uid="{00000000-0005-0000-0000-00009F020000}"/>
    <cellStyle name="60% - Accent5 10 2" xfId="673" xr:uid="{00000000-0005-0000-0000-0000A0020000}"/>
    <cellStyle name="60% - Accent5 10 3" xfId="674" xr:uid="{00000000-0005-0000-0000-0000A1020000}"/>
    <cellStyle name="60% - Accent5 11 2" xfId="675" xr:uid="{00000000-0005-0000-0000-0000A2020000}"/>
    <cellStyle name="60% - Accent5 11 3" xfId="676" xr:uid="{00000000-0005-0000-0000-0000A3020000}"/>
    <cellStyle name="60% - Accent5 12 2" xfId="677" xr:uid="{00000000-0005-0000-0000-0000A4020000}"/>
    <cellStyle name="60% - Accent5 12 3" xfId="678" xr:uid="{00000000-0005-0000-0000-0000A5020000}"/>
    <cellStyle name="60% - Accent5 13 2" xfId="679" xr:uid="{00000000-0005-0000-0000-0000A6020000}"/>
    <cellStyle name="60% - Accent5 13 3" xfId="680" xr:uid="{00000000-0005-0000-0000-0000A7020000}"/>
    <cellStyle name="60% - Accent5 14 2" xfId="681" xr:uid="{00000000-0005-0000-0000-0000A8020000}"/>
    <cellStyle name="60% - Accent5 14 3" xfId="682" xr:uid="{00000000-0005-0000-0000-0000A9020000}"/>
    <cellStyle name="60% - Accent5 15 2" xfId="683" xr:uid="{00000000-0005-0000-0000-0000AA020000}"/>
    <cellStyle name="60% - Accent5 15 3" xfId="684" xr:uid="{00000000-0005-0000-0000-0000AB020000}"/>
    <cellStyle name="60% - Accent5 16 2" xfId="685" xr:uid="{00000000-0005-0000-0000-0000AC020000}"/>
    <cellStyle name="60% - Accent5 16 3" xfId="686" xr:uid="{00000000-0005-0000-0000-0000AD020000}"/>
    <cellStyle name="60% - Accent5 17 2" xfId="687" xr:uid="{00000000-0005-0000-0000-0000AE020000}"/>
    <cellStyle name="60% - Accent5 17 3" xfId="688" xr:uid="{00000000-0005-0000-0000-0000AF020000}"/>
    <cellStyle name="60% - Accent5 18 2" xfId="689" xr:uid="{00000000-0005-0000-0000-0000B0020000}"/>
    <cellStyle name="60% - Accent5 18 3" xfId="690" xr:uid="{00000000-0005-0000-0000-0000B1020000}"/>
    <cellStyle name="60% - Accent5 19 2" xfId="691" xr:uid="{00000000-0005-0000-0000-0000B2020000}"/>
    <cellStyle name="60% - Accent5 19 3" xfId="692" xr:uid="{00000000-0005-0000-0000-0000B3020000}"/>
    <cellStyle name="60% - Accent5 2 2" xfId="693" xr:uid="{00000000-0005-0000-0000-0000B4020000}"/>
    <cellStyle name="60% - Accent5 2 2 2" xfId="694" xr:uid="{00000000-0005-0000-0000-0000B5020000}"/>
    <cellStyle name="60% - Accent5 2 2 3" xfId="695" xr:uid="{00000000-0005-0000-0000-0000B6020000}"/>
    <cellStyle name="60% - Accent5 2 3" xfId="696" xr:uid="{00000000-0005-0000-0000-0000B7020000}"/>
    <cellStyle name="60% - Accent5 20 2" xfId="697" xr:uid="{00000000-0005-0000-0000-0000B8020000}"/>
    <cellStyle name="60% - Accent5 20 3" xfId="698" xr:uid="{00000000-0005-0000-0000-0000B9020000}"/>
    <cellStyle name="60% - Accent5 21 2" xfId="699" xr:uid="{00000000-0005-0000-0000-0000BA020000}"/>
    <cellStyle name="60% - Accent5 21 3" xfId="700" xr:uid="{00000000-0005-0000-0000-0000BB020000}"/>
    <cellStyle name="60% - Accent5 3 2" xfId="701" xr:uid="{00000000-0005-0000-0000-0000BC020000}"/>
    <cellStyle name="60% - Accent5 3 3" xfId="702" xr:uid="{00000000-0005-0000-0000-0000BD020000}"/>
    <cellStyle name="60% - Accent5 4 2" xfId="703" xr:uid="{00000000-0005-0000-0000-0000BE020000}"/>
    <cellStyle name="60% - Accent5 4 3" xfId="704" xr:uid="{00000000-0005-0000-0000-0000BF020000}"/>
    <cellStyle name="60% - Accent5 5 2" xfId="705" xr:uid="{00000000-0005-0000-0000-0000C0020000}"/>
    <cellStyle name="60% - Accent5 5 3" xfId="706" xr:uid="{00000000-0005-0000-0000-0000C1020000}"/>
    <cellStyle name="60% - Accent5 6 2" xfId="707" xr:uid="{00000000-0005-0000-0000-0000C2020000}"/>
    <cellStyle name="60% - Accent5 6 3" xfId="708" xr:uid="{00000000-0005-0000-0000-0000C3020000}"/>
    <cellStyle name="60% - Accent5 7 2" xfId="709" xr:uid="{00000000-0005-0000-0000-0000C4020000}"/>
    <cellStyle name="60% - Accent5 7 3" xfId="710" xr:uid="{00000000-0005-0000-0000-0000C5020000}"/>
    <cellStyle name="60% - Accent5 8 2" xfId="711" xr:uid="{00000000-0005-0000-0000-0000C6020000}"/>
    <cellStyle name="60% - Accent5 8 3" xfId="712" xr:uid="{00000000-0005-0000-0000-0000C7020000}"/>
    <cellStyle name="60% - Accent5 9 2" xfId="713" xr:uid="{00000000-0005-0000-0000-0000C8020000}"/>
    <cellStyle name="60% - Accent5 9 3" xfId="714" xr:uid="{00000000-0005-0000-0000-0000C9020000}"/>
    <cellStyle name="60% - Accent6 10 2" xfId="715" xr:uid="{00000000-0005-0000-0000-0000CA020000}"/>
    <cellStyle name="60% - Accent6 10 3" xfId="716" xr:uid="{00000000-0005-0000-0000-0000CB020000}"/>
    <cellStyle name="60% - Accent6 11 2" xfId="717" xr:uid="{00000000-0005-0000-0000-0000CC020000}"/>
    <cellStyle name="60% - Accent6 11 3" xfId="718" xr:uid="{00000000-0005-0000-0000-0000CD020000}"/>
    <cellStyle name="60% - Accent6 12 2" xfId="719" xr:uid="{00000000-0005-0000-0000-0000CE020000}"/>
    <cellStyle name="60% - Accent6 12 3" xfId="720" xr:uid="{00000000-0005-0000-0000-0000CF020000}"/>
    <cellStyle name="60% - Accent6 13 2" xfId="721" xr:uid="{00000000-0005-0000-0000-0000D0020000}"/>
    <cellStyle name="60% - Accent6 13 3" xfId="722" xr:uid="{00000000-0005-0000-0000-0000D1020000}"/>
    <cellStyle name="60% - Accent6 14 2" xfId="723" xr:uid="{00000000-0005-0000-0000-0000D2020000}"/>
    <cellStyle name="60% - Accent6 14 3" xfId="724" xr:uid="{00000000-0005-0000-0000-0000D3020000}"/>
    <cellStyle name="60% - Accent6 15 2" xfId="725" xr:uid="{00000000-0005-0000-0000-0000D4020000}"/>
    <cellStyle name="60% - Accent6 15 3" xfId="726" xr:uid="{00000000-0005-0000-0000-0000D5020000}"/>
    <cellStyle name="60% - Accent6 16 2" xfId="727" xr:uid="{00000000-0005-0000-0000-0000D6020000}"/>
    <cellStyle name="60% - Accent6 16 3" xfId="728" xr:uid="{00000000-0005-0000-0000-0000D7020000}"/>
    <cellStyle name="60% - Accent6 17 2" xfId="729" xr:uid="{00000000-0005-0000-0000-0000D8020000}"/>
    <cellStyle name="60% - Accent6 17 3" xfId="730" xr:uid="{00000000-0005-0000-0000-0000D9020000}"/>
    <cellStyle name="60% - Accent6 18 2" xfId="731" xr:uid="{00000000-0005-0000-0000-0000DA020000}"/>
    <cellStyle name="60% - Accent6 18 3" xfId="732" xr:uid="{00000000-0005-0000-0000-0000DB020000}"/>
    <cellStyle name="60% - Accent6 19 2" xfId="733" xr:uid="{00000000-0005-0000-0000-0000DC020000}"/>
    <cellStyle name="60% - Accent6 19 3" xfId="734" xr:uid="{00000000-0005-0000-0000-0000DD020000}"/>
    <cellStyle name="60% - Accent6 2 2" xfId="735" xr:uid="{00000000-0005-0000-0000-0000DE020000}"/>
    <cellStyle name="60% - Accent6 2 2 2" xfId="736" xr:uid="{00000000-0005-0000-0000-0000DF020000}"/>
    <cellStyle name="60% - Accent6 2 2 3" xfId="737" xr:uid="{00000000-0005-0000-0000-0000E0020000}"/>
    <cellStyle name="60% - Accent6 2 3" xfId="738" xr:uid="{00000000-0005-0000-0000-0000E1020000}"/>
    <cellStyle name="60% - Accent6 20 2" xfId="739" xr:uid="{00000000-0005-0000-0000-0000E2020000}"/>
    <cellStyle name="60% - Accent6 20 3" xfId="740" xr:uid="{00000000-0005-0000-0000-0000E3020000}"/>
    <cellStyle name="60% - Accent6 21 2" xfId="741" xr:uid="{00000000-0005-0000-0000-0000E4020000}"/>
    <cellStyle name="60% - Accent6 21 3" xfId="742" xr:uid="{00000000-0005-0000-0000-0000E5020000}"/>
    <cellStyle name="60% - Accent6 3 2" xfId="743" xr:uid="{00000000-0005-0000-0000-0000E6020000}"/>
    <cellStyle name="60% - Accent6 3 3" xfId="744" xr:uid="{00000000-0005-0000-0000-0000E7020000}"/>
    <cellStyle name="60% - Accent6 4 2" xfId="745" xr:uid="{00000000-0005-0000-0000-0000E8020000}"/>
    <cellStyle name="60% - Accent6 4 3" xfId="746" xr:uid="{00000000-0005-0000-0000-0000E9020000}"/>
    <cellStyle name="60% - Accent6 5 2" xfId="747" xr:uid="{00000000-0005-0000-0000-0000EA020000}"/>
    <cellStyle name="60% - Accent6 5 3" xfId="748" xr:uid="{00000000-0005-0000-0000-0000EB020000}"/>
    <cellStyle name="60% - Accent6 6 2" xfId="749" xr:uid="{00000000-0005-0000-0000-0000EC020000}"/>
    <cellStyle name="60% - Accent6 6 3" xfId="750" xr:uid="{00000000-0005-0000-0000-0000ED020000}"/>
    <cellStyle name="60% - Accent6 7 2" xfId="751" xr:uid="{00000000-0005-0000-0000-0000EE020000}"/>
    <cellStyle name="60% - Accent6 7 3" xfId="752" xr:uid="{00000000-0005-0000-0000-0000EF020000}"/>
    <cellStyle name="60% - Accent6 8 2" xfId="753" xr:uid="{00000000-0005-0000-0000-0000F0020000}"/>
    <cellStyle name="60% - Accent6 8 3" xfId="754" xr:uid="{00000000-0005-0000-0000-0000F1020000}"/>
    <cellStyle name="60% - Accent6 9 2" xfId="755" xr:uid="{00000000-0005-0000-0000-0000F2020000}"/>
    <cellStyle name="60% - Accent6 9 3" xfId="756" xr:uid="{00000000-0005-0000-0000-0000F3020000}"/>
    <cellStyle name="Accent1 10 2" xfId="757" xr:uid="{00000000-0005-0000-0000-0000F4020000}"/>
    <cellStyle name="Accent1 10 3" xfId="758" xr:uid="{00000000-0005-0000-0000-0000F5020000}"/>
    <cellStyle name="Accent1 11 2" xfId="759" xr:uid="{00000000-0005-0000-0000-0000F6020000}"/>
    <cellStyle name="Accent1 11 3" xfId="760" xr:uid="{00000000-0005-0000-0000-0000F7020000}"/>
    <cellStyle name="Accent1 12 2" xfId="761" xr:uid="{00000000-0005-0000-0000-0000F8020000}"/>
    <cellStyle name="Accent1 12 3" xfId="762" xr:uid="{00000000-0005-0000-0000-0000F9020000}"/>
    <cellStyle name="Accent1 13 2" xfId="763" xr:uid="{00000000-0005-0000-0000-0000FA020000}"/>
    <cellStyle name="Accent1 13 3" xfId="764" xr:uid="{00000000-0005-0000-0000-0000FB020000}"/>
    <cellStyle name="Accent1 14 2" xfId="765" xr:uid="{00000000-0005-0000-0000-0000FC020000}"/>
    <cellStyle name="Accent1 14 3" xfId="766" xr:uid="{00000000-0005-0000-0000-0000FD020000}"/>
    <cellStyle name="Accent1 15 2" xfId="767" xr:uid="{00000000-0005-0000-0000-0000FE020000}"/>
    <cellStyle name="Accent1 15 3" xfId="768" xr:uid="{00000000-0005-0000-0000-0000FF020000}"/>
    <cellStyle name="Accent1 16 2" xfId="769" xr:uid="{00000000-0005-0000-0000-000000030000}"/>
    <cellStyle name="Accent1 16 3" xfId="770" xr:uid="{00000000-0005-0000-0000-000001030000}"/>
    <cellStyle name="Accent1 17 2" xfId="771" xr:uid="{00000000-0005-0000-0000-000002030000}"/>
    <cellStyle name="Accent1 17 3" xfId="772" xr:uid="{00000000-0005-0000-0000-000003030000}"/>
    <cellStyle name="Accent1 18 2" xfId="773" xr:uid="{00000000-0005-0000-0000-000004030000}"/>
    <cellStyle name="Accent1 18 3" xfId="774" xr:uid="{00000000-0005-0000-0000-000005030000}"/>
    <cellStyle name="Accent1 19 2" xfId="775" xr:uid="{00000000-0005-0000-0000-000006030000}"/>
    <cellStyle name="Accent1 19 3" xfId="776" xr:uid="{00000000-0005-0000-0000-000007030000}"/>
    <cellStyle name="Accent1 2 2" xfId="777" xr:uid="{00000000-0005-0000-0000-000008030000}"/>
    <cellStyle name="Accent1 2 2 2" xfId="778" xr:uid="{00000000-0005-0000-0000-000009030000}"/>
    <cellStyle name="Accent1 2 2 3" xfId="779" xr:uid="{00000000-0005-0000-0000-00000A030000}"/>
    <cellStyle name="Accent1 2 3" xfId="780" xr:uid="{00000000-0005-0000-0000-00000B030000}"/>
    <cellStyle name="Accent1 20 2" xfId="781" xr:uid="{00000000-0005-0000-0000-00000C030000}"/>
    <cellStyle name="Accent1 20 3" xfId="782" xr:uid="{00000000-0005-0000-0000-00000D030000}"/>
    <cellStyle name="Accent1 21 2" xfId="783" xr:uid="{00000000-0005-0000-0000-00000E030000}"/>
    <cellStyle name="Accent1 21 3" xfId="784" xr:uid="{00000000-0005-0000-0000-00000F030000}"/>
    <cellStyle name="Accent1 3 2" xfId="785" xr:uid="{00000000-0005-0000-0000-000010030000}"/>
    <cellStyle name="Accent1 3 3" xfId="786" xr:uid="{00000000-0005-0000-0000-000011030000}"/>
    <cellStyle name="Accent1 4 2" xfId="787" xr:uid="{00000000-0005-0000-0000-000012030000}"/>
    <cellStyle name="Accent1 4 3" xfId="788" xr:uid="{00000000-0005-0000-0000-000013030000}"/>
    <cellStyle name="Accent1 5 2" xfId="789" xr:uid="{00000000-0005-0000-0000-000014030000}"/>
    <cellStyle name="Accent1 5 3" xfId="790" xr:uid="{00000000-0005-0000-0000-000015030000}"/>
    <cellStyle name="Accent1 6 2" xfId="791" xr:uid="{00000000-0005-0000-0000-000016030000}"/>
    <cellStyle name="Accent1 6 3" xfId="792" xr:uid="{00000000-0005-0000-0000-000017030000}"/>
    <cellStyle name="Accent1 7 2" xfId="793" xr:uid="{00000000-0005-0000-0000-000018030000}"/>
    <cellStyle name="Accent1 7 3" xfId="794" xr:uid="{00000000-0005-0000-0000-000019030000}"/>
    <cellStyle name="Accent1 8 2" xfId="795" xr:uid="{00000000-0005-0000-0000-00001A030000}"/>
    <cellStyle name="Accent1 8 3" xfId="796" xr:uid="{00000000-0005-0000-0000-00001B030000}"/>
    <cellStyle name="Accent1 9 2" xfId="797" xr:uid="{00000000-0005-0000-0000-00001C030000}"/>
    <cellStyle name="Accent1 9 3" xfId="798" xr:uid="{00000000-0005-0000-0000-00001D030000}"/>
    <cellStyle name="Accent2 10 2" xfId="799" xr:uid="{00000000-0005-0000-0000-00001E030000}"/>
    <cellStyle name="Accent2 10 3" xfId="800" xr:uid="{00000000-0005-0000-0000-00001F030000}"/>
    <cellStyle name="Accent2 11 2" xfId="801" xr:uid="{00000000-0005-0000-0000-000020030000}"/>
    <cellStyle name="Accent2 11 3" xfId="802" xr:uid="{00000000-0005-0000-0000-000021030000}"/>
    <cellStyle name="Accent2 12 2" xfId="803" xr:uid="{00000000-0005-0000-0000-000022030000}"/>
    <cellStyle name="Accent2 12 3" xfId="804" xr:uid="{00000000-0005-0000-0000-000023030000}"/>
    <cellStyle name="Accent2 13 2" xfId="805" xr:uid="{00000000-0005-0000-0000-000024030000}"/>
    <cellStyle name="Accent2 13 3" xfId="806" xr:uid="{00000000-0005-0000-0000-000025030000}"/>
    <cellStyle name="Accent2 14 2" xfId="807" xr:uid="{00000000-0005-0000-0000-000026030000}"/>
    <cellStyle name="Accent2 14 3" xfId="808" xr:uid="{00000000-0005-0000-0000-000027030000}"/>
    <cellStyle name="Accent2 15 2" xfId="809" xr:uid="{00000000-0005-0000-0000-000028030000}"/>
    <cellStyle name="Accent2 15 3" xfId="810" xr:uid="{00000000-0005-0000-0000-000029030000}"/>
    <cellStyle name="Accent2 16 2" xfId="811" xr:uid="{00000000-0005-0000-0000-00002A030000}"/>
    <cellStyle name="Accent2 16 3" xfId="812" xr:uid="{00000000-0005-0000-0000-00002B030000}"/>
    <cellStyle name="Accent2 17 2" xfId="813" xr:uid="{00000000-0005-0000-0000-00002C030000}"/>
    <cellStyle name="Accent2 17 3" xfId="814" xr:uid="{00000000-0005-0000-0000-00002D030000}"/>
    <cellStyle name="Accent2 18 2" xfId="815" xr:uid="{00000000-0005-0000-0000-00002E030000}"/>
    <cellStyle name="Accent2 18 3" xfId="816" xr:uid="{00000000-0005-0000-0000-00002F030000}"/>
    <cellStyle name="Accent2 19 2" xfId="817" xr:uid="{00000000-0005-0000-0000-000030030000}"/>
    <cellStyle name="Accent2 19 3" xfId="818" xr:uid="{00000000-0005-0000-0000-000031030000}"/>
    <cellStyle name="Accent2 2 2" xfId="819" xr:uid="{00000000-0005-0000-0000-000032030000}"/>
    <cellStyle name="Accent2 2 2 2" xfId="820" xr:uid="{00000000-0005-0000-0000-000033030000}"/>
    <cellStyle name="Accent2 2 2 3" xfId="821" xr:uid="{00000000-0005-0000-0000-000034030000}"/>
    <cellStyle name="Accent2 2 3" xfId="822" xr:uid="{00000000-0005-0000-0000-000035030000}"/>
    <cellStyle name="Accent2 20 2" xfId="823" xr:uid="{00000000-0005-0000-0000-000036030000}"/>
    <cellStyle name="Accent2 20 3" xfId="824" xr:uid="{00000000-0005-0000-0000-000037030000}"/>
    <cellStyle name="Accent2 21 2" xfId="825" xr:uid="{00000000-0005-0000-0000-000038030000}"/>
    <cellStyle name="Accent2 21 3" xfId="826" xr:uid="{00000000-0005-0000-0000-000039030000}"/>
    <cellStyle name="Accent2 3 2" xfId="827" xr:uid="{00000000-0005-0000-0000-00003A030000}"/>
    <cellStyle name="Accent2 3 3" xfId="828" xr:uid="{00000000-0005-0000-0000-00003B030000}"/>
    <cellStyle name="Accent2 4 2" xfId="829" xr:uid="{00000000-0005-0000-0000-00003C030000}"/>
    <cellStyle name="Accent2 4 3" xfId="830" xr:uid="{00000000-0005-0000-0000-00003D030000}"/>
    <cellStyle name="Accent2 5 2" xfId="831" xr:uid="{00000000-0005-0000-0000-00003E030000}"/>
    <cellStyle name="Accent2 5 3" xfId="832" xr:uid="{00000000-0005-0000-0000-00003F030000}"/>
    <cellStyle name="Accent2 6 2" xfId="833" xr:uid="{00000000-0005-0000-0000-000040030000}"/>
    <cellStyle name="Accent2 6 3" xfId="834" xr:uid="{00000000-0005-0000-0000-000041030000}"/>
    <cellStyle name="Accent2 7 2" xfId="835" xr:uid="{00000000-0005-0000-0000-000042030000}"/>
    <cellStyle name="Accent2 7 3" xfId="836" xr:uid="{00000000-0005-0000-0000-000043030000}"/>
    <cellStyle name="Accent2 8 2" xfId="837" xr:uid="{00000000-0005-0000-0000-000044030000}"/>
    <cellStyle name="Accent2 8 3" xfId="838" xr:uid="{00000000-0005-0000-0000-000045030000}"/>
    <cellStyle name="Accent2 9 2" xfId="839" xr:uid="{00000000-0005-0000-0000-000046030000}"/>
    <cellStyle name="Accent2 9 3" xfId="840" xr:uid="{00000000-0005-0000-0000-000047030000}"/>
    <cellStyle name="Accent3 10 2" xfId="841" xr:uid="{00000000-0005-0000-0000-000048030000}"/>
    <cellStyle name="Accent3 10 3" xfId="842" xr:uid="{00000000-0005-0000-0000-000049030000}"/>
    <cellStyle name="Accent3 11 2" xfId="843" xr:uid="{00000000-0005-0000-0000-00004A030000}"/>
    <cellStyle name="Accent3 11 3" xfId="844" xr:uid="{00000000-0005-0000-0000-00004B030000}"/>
    <cellStyle name="Accent3 12 2" xfId="845" xr:uid="{00000000-0005-0000-0000-00004C030000}"/>
    <cellStyle name="Accent3 12 3" xfId="846" xr:uid="{00000000-0005-0000-0000-00004D030000}"/>
    <cellStyle name="Accent3 13 2" xfId="847" xr:uid="{00000000-0005-0000-0000-00004E030000}"/>
    <cellStyle name="Accent3 13 3" xfId="848" xr:uid="{00000000-0005-0000-0000-00004F030000}"/>
    <cellStyle name="Accent3 14 2" xfId="849" xr:uid="{00000000-0005-0000-0000-000050030000}"/>
    <cellStyle name="Accent3 14 3" xfId="850" xr:uid="{00000000-0005-0000-0000-000051030000}"/>
    <cellStyle name="Accent3 15 2" xfId="851" xr:uid="{00000000-0005-0000-0000-000052030000}"/>
    <cellStyle name="Accent3 15 3" xfId="852" xr:uid="{00000000-0005-0000-0000-000053030000}"/>
    <cellStyle name="Accent3 16 2" xfId="853" xr:uid="{00000000-0005-0000-0000-000054030000}"/>
    <cellStyle name="Accent3 16 3" xfId="854" xr:uid="{00000000-0005-0000-0000-000055030000}"/>
    <cellStyle name="Accent3 17 2" xfId="855" xr:uid="{00000000-0005-0000-0000-000056030000}"/>
    <cellStyle name="Accent3 17 3" xfId="856" xr:uid="{00000000-0005-0000-0000-000057030000}"/>
    <cellStyle name="Accent3 18 2" xfId="857" xr:uid="{00000000-0005-0000-0000-000058030000}"/>
    <cellStyle name="Accent3 18 3" xfId="858" xr:uid="{00000000-0005-0000-0000-000059030000}"/>
    <cellStyle name="Accent3 19 2" xfId="859" xr:uid="{00000000-0005-0000-0000-00005A030000}"/>
    <cellStyle name="Accent3 19 3" xfId="860" xr:uid="{00000000-0005-0000-0000-00005B030000}"/>
    <cellStyle name="Accent3 2 2" xfId="861" xr:uid="{00000000-0005-0000-0000-00005C030000}"/>
    <cellStyle name="Accent3 2 2 2" xfId="862" xr:uid="{00000000-0005-0000-0000-00005D030000}"/>
    <cellStyle name="Accent3 2 2 3" xfId="863" xr:uid="{00000000-0005-0000-0000-00005E030000}"/>
    <cellStyle name="Accent3 2 3" xfId="864" xr:uid="{00000000-0005-0000-0000-00005F030000}"/>
    <cellStyle name="Accent3 20 2" xfId="865" xr:uid="{00000000-0005-0000-0000-000060030000}"/>
    <cellStyle name="Accent3 20 3" xfId="866" xr:uid="{00000000-0005-0000-0000-000061030000}"/>
    <cellStyle name="Accent3 21 2" xfId="867" xr:uid="{00000000-0005-0000-0000-000062030000}"/>
    <cellStyle name="Accent3 21 3" xfId="868" xr:uid="{00000000-0005-0000-0000-000063030000}"/>
    <cellStyle name="Accent3 3 2" xfId="869" xr:uid="{00000000-0005-0000-0000-000064030000}"/>
    <cellStyle name="Accent3 3 3" xfId="870" xr:uid="{00000000-0005-0000-0000-000065030000}"/>
    <cellStyle name="Accent3 4 2" xfId="871" xr:uid="{00000000-0005-0000-0000-000066030000}"/>
    <cellStyle name="Accent3 4 3" xfId="872" xr:uid="{00000000-0005-0000-0000-000067030000}"/>
    <cellStyle name="Accent3 5 2" xfId="873" xr:uid="{00000000-0005-0000-0000-000068030000}"/>
    <cellStyle name="Accent3 5 3" xfId="874" xr:uid="{00000000-0005-0000-0000-000069030000}"/>
    <cellStyle name="Accent3 6 2" xfId="875" xr:uid="{00000000-0005-0000-0000-00006A030000}"/>
    <cellStyle name="Accent3 6 3" xfId="876" xr:uid="{00000000-0005-0000-0000-00006B030000}"/>
    <cellStyle name="Accent3 7 2" xfId="877" xr:uid="{00000000-0005-0000-0000-00006C030000}"/>
    <cellStyle name="Accent3 7 3" xfId="878" xr:uid="{00000000-0005-0000-0000-00006D030000}"/>
    <cellStyle name="Accent3 8 2" xfId="879" xr:uid="{00000000-0005-0000-0000-00006E030000}"/>
    <cellStyle name="Accent3 8 3" xfId="880" xr:uid="{00000000-0005-0000-0000-00006F030000}"/>
    <cellStyle name="Accent3 9 2" xfId="881" xr:uid="{00000000-0005-0000-0000-000070030000}"/>
    <cellStyle name="Accent3 9 3" xfId="882" xr:uid="{00000000-0005-0000-0000-000071030000}"/>
    <cellStyle name="Accent4 10 2" xfId="883" xr:uid="{00000000-0005-0000-0000-000072030000}"/>
    <cellStyle name="Accent4 10 3" xfId="884" xr:uid="{00000000-0005-0000-0000-000073030000}"/>
    <cellStyle name="Accent4 11 2" xfId="885" xr:uid="{00000000-0005-0000-0000-000074030000}"/>
    <cellStyle name="Accent4 11 3" xfId="886" xr:uid="{00000000-0005-0000-0000-000075030000}"/>
    <cellStyle name="Accent4 12 2" xfId="887" xr:uid="{00000000-0005-0000-0000-000076030000}"/>
    <cellStyle name="Accent4 12 3" xfId="888" xr:uid="{00000000-0005-0000-0000-000077030000}"/>
    <cellStyle name="Accent4 13 2" xfId="889" xr:uid="{00000000-0005-0000-0000-000078030000}"/>
    <cellStyle name="Accent4 13 3" xfId="890" xr:uid="{00000000-0005-0000-0000-000079030000}"/>
    <cellStyle name="Accent4 14 2" xfId="891" xr:uid="{00000000-0005-0000-0000-00007A030000}"/>
    <cellStyle name="Accent4 14 3" xfId="892" xr:uid="{00000000-0005-0000-0000-00007B030000}"/>
    <cellStyle name="Accent4 15 2" xfId="893" xr:uid="{00000000-0005-0000-0000-00007C030000}"/>
    <cellStyle name="Accent4 15 3" xfId="894" xr:uid="{00000000-0005-0000-0000-00007D030000}"/>
    <cellStyle name="Accent4 16 2" xfId="895" xr:uid="{00000000-0005-0000-0000-00007E030000}"/>
    <cellStyle name="Accent4 16 3" xfId="896" xr:uid="{00000000-0005-0000-0000-00007F030000}"/>
    <cellStyle name="Accent4 17 2" xfId="897" xr:uid="{00000000-0005-0000-0000-000080030000}"/>
    <cellStyle name="Accent4 17 3" xfId="898" xr:uid="{00000000-0005-0000-0000-000081030000}"/>
    <cellStyle name="Accent4 18 2" xfId="899" xr:uid="{00000000-0005-0000-0000-000082030000}"/>
    <cellStyle name="Accent4 18 3" xfId="900" xr:uid="{00000000-0005-0000-0000-000083030000}"/>
    <cellStyle name="Accent4 19 2" xfId="901" xr:uid="{00000000-0005-0000-0000-000084030000}"/>
    <cellStyle name="Accent4 19 3" xfId="902" xr:uid="{00000000-0005-0000-0000-000085030000}"/>
    <cellStyle name="Accent4 2 2" xfId="903" xr:uid="{00000000-0005-0000-0000-000086030000}"/>
    <cellStyle name="Accent4 2 2 2" xfId="904" xr:uid="{00000000-0005-0000-0000-000087030000}"/>
    <cellStyle name="Accent4 2 2 3" xfId="905" xr:uid="{00000000-0005-0000-0000-000088030000}"/>
    <cellStyle name="Accent4 2 3" xfId="906" xr:uid="{00000000-0005-0000-0000-000089030000}"/>
    <cellStyle name="Accent4 20 2" xfId="907" xr:uid="{00000000-0005-0000-0000-00008A030000}"/>
    <cellStyle name="Accent4 20 3" xfId="908" xr:uid="{00000000-0005-0000-0000-00008B030000}"/>
    <cellStyle name="Accent4 21 2" xfId="909" xr:uid="{00000000-0005-0000-0000-00008C030000}"/>
    <cellStyle name="Accent4 21 3" xfId="910" xr:uid="{00000000-0005-0000-0000-00008D030000}"/>
    <cellStyle name="Accent4 3 2" xfId="911" xr:uid="{00000000-0005-0000-0000-00008E030000}"/>
    <cellStyle name="Accent4 3 3" xfId="912" xr:uid="{00000000-0005-0000-0000-00008F030000}"/>
    <cellStyle name="Accent4 4 2" xfId="913" xr:uid="{00000000-0005-0000-0000-000090030000}"/>
    <cellStyle name="Accent4 4 3" xfId="914" xr:uid="{00000000-0005-0000-0000-000091030000}"/>
    <cellStyle name="Accent4 5 2" xfId="915" xr:uid="{00000000-0005-0000-0000-000092030000}"/>
    <cellStyle name="Accent4 5 3" xfId="916" xr:uid="{00000000-0005-0000-0000-000093030000}"/>
    <cellStyle name="Accent4 6 2" xfId="917" xr:uid="{00000000-0005-0000-0000-000094030000}"/>
    <cellStyle name="Accent4 6 3" xfId="918" xr:uid="{00000000-0005-0000-0000-000095030000}"/>
    <cellStyle name="Accent4 7 2" xfId="919" xr:uid="{00000000-0005-0000-0000-000096030000}"/>
    <cellStyle name="Accent4 7 3" xfId="920" xr:uid="{00000000-0005-0000-0000-000097030000}"/>
    <cellStyle name="Accent4 8 2" xfId="921" xr:uid="{00000000-0005-0000-0000-000098030000}"/>
    <cellStyle name="Accent4 8 3" xfId="922" xr:uid="{00000000-0005-0000-0000-000099030000}"/>
    <cellStyle name="Accent4 9 2" xfId="923" xr:uid="{00000000-0005-0000-0000-00009A030000}"/>
    <cellStyle name="Accent4 9 3" xfId="924" xr:uid="{00000000-0005-0000-0000-00009B030000}"/>
    <cellStyle name="Accent5 10 2" xfId="925" xr:uid="{00000000-0005-0000-0000-00009C030000}"/>
    <cellStyle name="Accent5 10 3" xfId="926" xr:uid="{00000000-0005-0000-0000-00009D030000}"/>
    <cellStyle name="Accent5 11 2" xfId="927" xr:uid="{00000000-0005-0000-0000-00009E030000}"/>
    <cellStyle name="Accent5 11 3" xfId="928" xr:uid="{00000000-0005-0000-0000-00009F030000}"/>
    <cellStyle name="Accent5 12 2" xfId="929" xr:uid="{00000000-0005-0000-0000-0000A0030000}"/>
    <cellStyle name="Accent5 12 3" xfId="930" xr:uid="{00000000-0005-0000-0000-0000A1030000}"/>
    <cellStyle name="Accent5 13 2" xfId="931" xr:uid="{00000000-0005-0000-0000-0000A2030000}"/>
    <cellStyle name="Accent5 13 3" xfId="932" xr:uid="{00000000-0005-0000-0000-0000A3030000}"/>
    <cellStyle name="Accent5 14 2" xfId="933" xr:uid="{00000000-0005-0000-0000-0000A4030000}"/>
    <cellStyle name="Accent5 14 3" xfId="934" xr:uid="{00000000-0005-0000-0000-0000A5030000}"/>
    <cellStyle name="Accent5 15 2" xfId="935" xr:uid="{00000000-0005-0000-0000-0000A6030000}"/>
    <cellStyle name="Accent5 15 3" xfId="936" xr:uid="{00000000-0005-0000-0000-0000A7030000}"/>
    <cellStyle name="Accent5 16 2" xfId="937" xr:uid="{00000000-0005-0000-0000-0000A8030000}"/>
    <cellStyle name="Accent5 16 3" xfId="938" xr:uid="{00000000-0005-0000-0000-0000A9030000}"/>
    <cellStyle name="Accent5 17 2" xfId="939" xr:uid="{00000000-0005-0000-0000-0000AA030000}"/>
    <cellStyle name="Accent5 17 3" xfId="940" xr:uid="{00000000-0005-0000-0000-0000AB030000}"/>
    <cellStyle name="Accent5 18 2" xfId="941" xr:uid="{00000000-0005-0000-0000-0000AC030000}"/>
    <cellStyle name="Accent5 18 3" xfId="942" xr:uid="{00000000-0005-0000-0000-0000AD030000}"/>
    <cellStyle name="Accent5 19 2" xfId="943" xr:uid="{00000000-0005-0000-0000-0000AE030000}"/>
    <cellStyle name="Accent5 19 3" xfId="944" xr:uid="{00000000-0005-0000-0000-0000AF030000}"/>
    <cellStyle name="Accent5 2 2" xfId="945" xr:uid="{00000000-0005-0000-0000-0000B0030000}"/>
    <cellStyle name="Accent5 2 2 2" xfId="946" xr:uid="{00000000-0005-0000-0000-0000B1030000}"/>
    <cellStyle name="Accent5 2 2 3" xfId="947" xr:uid="{00000000-0005-0000-0000-0000B2030000}"/>
    <cellStyle name="Accent5 2 3" xfId="948" xr:uid="{00000000-0005-0000-0000-0000B3030000}"/>
    <cellStyle name="Accent5 20 2" xfId="949" xr:uid="{00000000-0005-0000-0000-0000B4030000}"/>
    <cellStyle name="Accent5 20 3" xfId="950" xr:uid="{00000000-0005-0000-0000-0000B5030000}"/>
    <cellStyle name="Accent5 21 2" xfId="951" xr:uid="{00000000-0005-0000-0000-0000B6030000}"/>
    <cellStyle name="Accent5 21 3" xfId="952" xr:uid="{00000000-0005-0000-0000-0000B7030000}"/>
    <cellStyle name="Accent5 3 2" xfId="953" xr:uid="{00000000-0005-0000-0000-0000B8030000}"/>
    <cellStyle name="Accent5 3 3" xfId="954" xr:uid="{00000000-0005-0000-0000-0000B9030000}"/>
    <cellStyle name="Accent5 4 2" xfId="955" xr:uid="{00000000-0005-0000-0000-0000BA030000}"/>
    <cellStyle name="Accent5 4 3" xfId="956" xr:uid="{00000000-0005-0000-0000-0000BB030000}"/>
    <cellStyle name="Accent5 5 2" xfId="957" xr:uid="{00000000-0005-0000-0000-0000BC030000}"/>
    <cellStyle name="Accent5 5 3" xfId="958" xr:uid="{00000000-0005-0000-0000-0000BD030000}"/>
    <cellStyle name="Accent5 6 2" xfId="959" xr:uid="{00000000-0005-0000-0000-0000BE030000}"/>
    <cellStyle name="Accent5 6 3" xfId="960" xr:uid="{00000000-0005-0000-0000-0000BF030000}"/>
    <cellStyle name="Accent5 7 2" xfId="961" xr:uid="{00000000-0005-0000-0000-0000C0030000}"/>
    <cellStyle name="Accent5 7 3" xfId="962" xr:uid="{00000000-0005-0000-0000-0000C1030000}"/>
    <cellStyle name="Accent5 8 2" xfId="963" xr:uid="{00000000-0005-0000-0000-0000C2030000}"/>
    <cellStyle name="Accent5 8 3" xfId="964" xr:uid="{00000000-0005-0000-0000-0000C3030000}"/>
    <cellStyle name="Accent5 9 2" xfId="965" xr:uid="{00000000-0005-0000-0000-0000C4030000}"/>
    <cellStyle name="Accent5 9 3" xfId="966" xr:uid="{00000000-0005-0000-0000-0000C5030000}"/>
    <cellStyle name="Accent6 10 2" xfId="967" xr:uid="{00000000-0005-0000-0000-0000C6030000}"/>
    <cellStyle name="Accent6 10 3" xfId="968" xr:uid="{00000000-0005-0000-0000-0000C7030000}"/>
    <cellStyle name="Accent6 11 2" xfId="969" xr:uid="{00000000-0005-0000-0000-0000C8030000}"/>
    <cellStyle name="Accent6 11 3" xfId="970" xr:uid="{00000000-0005-0000-0000-0000C9030000}"/>
    <cellStyle name="Accent6 12 2" xfId="971" xr:uid="{00000000-0005-0000-0000-0000CA030000}"/>
    <cellStyle name="Accent6 12 3" xfId="972" xr:uid="{00000000-0005-0000-0000-0000CB030000}"/>
    <cellStyle name="Accent6 13 2" xfId="973" xr:uid="{00000000-0005-0000-0000-0000CC030000}"/>
    <cellStyle name="Accent6 13 3" xfId="974" xr:uid="{00000000-0005-0000-0000-0000CD030000}"/>
    <cellStyle name="Accent6 14 2" xfId="975" xr:uid="{00000000-0005-0000-0000-0000CE030000}"/>
    <cellStyle name="Accent6 14 3" xfId="976" xr:uid="{00000000-0005-0000-0000-0000CF030000}"/>
    <cellStyle name="Accent6 15 2" xfId="977" xr:uid="{00000000-0005-0000-0000-0000D0030000}"/>
    <cellStyle name="Accent6 15 3" xfId="978" xr:uid="{00000000-0005-0000-0000-0000D1030000}"/>
    <cellStyle name="Accent6 16 2" xfId="979" xr:uid="{00000000-0005-0000-0000-0000D2030000}"/>
    <cellStyle name="Accent6 16 3" xfId="980" xr:uid="{00000000-0005-0000-0000-0000D3030000}"/>
    <cellStyle name="Accent6 17 2" xfId="981" xr:uid="{00000000-0005-0000-0000-0000D4030000}"/>
    <cellStyle name="Accent6 17 3" xfId="982" xr:uid="{00000000-0005-0000-0000-0000D5030000}"/>
    <cellStyle name="Accent6 18 2" xfId="983" xr:uid="{00000000-0005-0000-0000-0000D6030000}"/>
    <cellStyle name="Accent6 18 3" xfId="984" xr:uid="{00000000-0005-0000-0000-0000D7030000}"/>
    <cellStyle name="Accent6 19 2" xfId="985" xr:uid="{00000000-0005-0000-0000-0000D8030000}"/>
    <cellStyle name="Accent6 19 3" xfId="986" xr:uid="{00000000-0005-0000-0000-0000D9030000}"/>
    <cellStyle name="Accent6 2 2" xfId="987" xr:uid="{00000000-0005-0000-0000-0000DA030000}"/>
    <cellStyle name="Accent6 2 2 2" xfId="988" xr:uid="{00000000-0005-0000-0000-0000DB030000}"/>
    <cellStyle name="Accent6 2 2 3" xfId="989" xr:uid="{00000000-0005-0000-0000-0000DC030000}"/>
    <cellStyle name="Accent6 2 3" xfId="990" xr:uid="{00000000-0005-0000-0000-0000DD030000}"/>
    <cellStyle name="Accent6 20 2" xfId="991" xr:uid="{00000000-0005-0000-0000-0000DE030000}"/>
    <cellStyle name="Accent6 20 3" xfId="992" xr:uid="{00000000-0005-0000-0000-0000DF030000}"/>
    <cellStyle name="Accent6 21 2" xfId="993" xr:uid="{00000000-0005-0000-0000-0000E0030000}"/>
    <cellStyle name="Accent6 21 3" xfId="994" xr:uid="{00000000-0005-0000-0000-0000E1030000}"/>
    <cellStyle name="Accent6 3 2" xfId="995" xr:uid="{00000000-0005-0000-0000-0000E2030000}"/>
    <cellStyle name="Accent6 3 3" xfId="996" xr:uid="{00000000-0005-0000-0000-0000E3030000}"/>
    <cellStyle name="Accent6 4 2" xfId="997" xr:uid="{00000000-0005-0000-0000-0000E4030000}"/>
    <cellStyle name="Accent6 4 3" xfId="998" xr:uid="{00000000-0005-0000-0000-0000E5030000}"/>
    <cellStyle name="Accent6 5 2" xfId="999" xr:uid="{00000000-0005-0000-0000-0000E6030000}"/>
    <cellStyle name="Accent6 5 3" xfId="1000" xr:uid="{00000000-0005-0000-0000-0000E7030000}"/>
    <cellStyle name="Accent6 6 2" xfId="1001" xr:uid="{00000000-0005-0000-0000-0000E8030000}"/>
    <cellStyle name="Accent6 6 3" xfId="1002" xr:uid="{00000000-0005-0000-0000-0000E9030000}"/>
    <cellStyle name="Accent6 7 2" xfId="1003" xr:uid="{00000000-0005-0000-0000-0000EA030000}"/>
    <cellStyle name="Accent6 7 3" xfId="1004" xr:uid="{00000000-0005-0000-0000-0000EB030000}"/>
    <cellStyle name="Accent6 8 2" xfId="1005" xr:uid="{00000000-0005-0000-0000-0000EC030000}"/>
    <cellStyle name="Accent6 8 3" xfId="1006" xr:uid="{00000000-0005-0000-0000-0000ED030000}"/>
    <cellStyle name="Accent6 9 2" xfId="1007" xr:uid="{00000000-0005-0000-0000-0000EE030000}"/>
    <cellStyle name="Accent6 9 3" xfId="1008" xr:uid="{00000000-0005-0000-0000-0000EF030000}"/>
    <cellStyle name="args.style" xfId="1009" xr:uid="{00000000-0005-0000-0000-0000F0030000}"/>
    <cellStyle name="Bad 10 2" xfId="1010" xr:uid="{00000000-0005-0000-0000-0000F1030000}"/>
    <cellStyle name="Bad 10 3" xfId="1011" xr:uid="{00000000-0005-0000-0000-0000F2030000}"/>
    <cellStyle name="Bad 11 2" xfId="1012" xr:uid="{00000000-0005-0000-0000-0000F3030000}"/>
    <cellStyle name="Bad 11 3" xfId="1013" xr:uid="{00000000-0005-0000-0000-0000F4030000}"/>
    <cellStyle name="Bad 12 2" xfId="1014" xr:uid="{00000000-0005-0000-0000-0000F5030000}"/>
    <cellStyle name="Bad 12 3" xfId="1015" xr:uid="{00000000-0005-0000-0000-0000F6030000}"/>
    <cellStyle name="Bad 13 2" xfId="1016" xr:uid="{00000000-0005-0000-0000-0000F7030000}"/>
    <cellStyle name="Bad 13 3" xfId="1017" xr:uid="{00000000-0005-0000-0000-0000F8030000}"/>
    <cellStyle name="Bad 14 2" xfId="1018" xr:uid="{00000000-0005-0000-0000-0000F9030000}"/>
    <cellStyle name="Bad 14 3" xfId="1019" xr:uid="{00000000-0005-0000-0000-0000FA030000}"/>
    <cellStyle name="Bad 15 2" xfId="1020" xr:uid="{00000000-0005-0000-0000-0000FB030000}"/>
    <cellStyle name="Bad 15 3" xfId="1021" xr:uid="{00000000-0005-0000-0000-0000FC030000}"/>
    <cellStyle name="Bad 16 2" xfId="1022" xr:uid="{00000000-0005-0000-0000-0000FD030000}"/>
    <cellStyle name="Bad 16 3" xfId="1023" xr:uid="{00000000-0005-0000-0000-0000FE030000}"/>
    <cellStyle name="Bad 17 2" xfId="1024" xr:uid="{00000000-0005-0000-0000-0000FF030000}"/>
    <cellStyle name="Bad 17 3" xfId="1025" xr:uid="{00000000-0005-0000-0000-000000040000}"/>
    <cellStyle name="Bad 18 2" xfId="1026" xr:uid="{00000000-0005-0000-0000-000001040000}"/>
    <cellStyle name="Bad 18 3" xfId="1027" xr:uid="{00000000-0005-0000-0000-000002040000}"/>
    <cellStyle name="Bad 19 2" xfId="1028" xr:uid="{00000000-0005-0000-0000-000003040000}"/>
    <cellStyle name="Bad 19 3" xfId="1029" xr:uid="{00000000-0005-0000-0000-000004040000}"/>
    <cellStyle name="Bad 2 2" xfId="1030" xr:uid="{00000000-0005-0000-0000-000005040000}"/>
    <cellStyle name="Bad 2 2 2" xfId="1031" xr:uid="{00000000-0005-0000-0000-000006040000}"/>
    <cellStyle name="Bad 2 2 3" xfId="1032" xr:uid="{00000000-0005-0000-0000-000007040000}"/>
    <cellStyle name="Bad 2 3" xfId="1033" xr:uid="{00000000-0005-0000-0000-000008040000}"/>
    <cellStyle name="Bad 20 2" xfId="1034" xr:uid="{00000000-0005-0000-0000-000009040000}"/>
    <cellStyle name="Bad 20 3" xfId="1035" xr:uid="{00000000-0005-0000-0000-00000A040000}"/>
    <cellStyle name="Bad 21 2" xfId="1036" xr:uid="{00000000-0005-0000-0000-00000B040000}"/>
    <cellStyle name="Bad 21 3" xfId="1037" xr:uid="{00000000-0005-0000-0000-00000C040000}"/>
    <cellStyle name="Bad 3 2" xfId="1038" xr:uid="{00000000-0005-0000-0000-00000D040000}"/>
    <cellStyle name="Bad 3 3" xfId="1039" xr:uid="{00000000-0005-0000-0000-00000E040000}"/>
    <cellStyle name="Bad 4 2" xfId="1040" xr:uid="{00000000-0005-0000-0000-00000F040000}"/>
    <cellStyle name="Bad 4 3" xfId="1041" xr:uid="{00000000-0005-0000-0000-000010040000}"/>
    <cellStyle name="Bad 5 2" xfId="1042" xr:uid="{00000000-0005-0000-0000-000011040000}"/>
    <cellStyle name="Bad 5 3" xfId="1043" xr:uid="{00000000-0005-0000-0000-000012040000}"/>
    <cellStyle name="Bad 6 2" xfId="1044" xr:uid="{00000000-0005-0000-0000-000013040000}"/>
    <cellStyle name="Bad 6 3" xfId="1045" xr:uid="{00000000-0005-0000-0000-000014040000}"/>
    <cellStyle name="Bad 7 2" xfId="1046" xr:uid="{00000000-0005-0000-0000-000015040000}"/>
    <cellStyle name="Bad 7 3" xfId="1047" xr:uid="{00000000-0005-0000-0000-000016040000}"/>
    <cellStyle name="Bad 8 2" xfId="1048" xr:uid="{00000000-0005-0000-0000-000017040000}"/>
    <cellStyle name="Bad 8 3" xfId="1049" xr:uid="{00000000-0005-0000-0000-000018040000}"/>
    <cellStyle name="Bad 9 2" xfId="1050" xr:uid="{00000000-0005-0000-0000-000019040000}"/>
    <cellStyle name="Bad 9 3" xfId="1051" xr:uid="{00000000-0005-0000-0000-00001A040000}"/>
    <cellStyle name="Calc Currency (0)" xfId="1052" xr:uid="{00000000-0005-0000-0000-00001B040000}"/>
    <cellStyle name="Calculation 10 2" xfId="1053" xr:uid="{00000000-0005-0000-0000-00001C040000}"/>
    <cellStyle name="Calculation 10 3" xfId="1054" xr:uid="{00000000-0005-0000-0000-00001D040000}"/>
    <cellStyle name="Calculation 11 2" xfId="1055" xr:uid="{00000000-0005-0000-0000-00001E040000}"/>
    <cellStyle name="Calculation 11 3" xfId="1056" xr:uid="{00000000-0005-0000-0000-00001F040000}"/>
    <cellStyle name="Calculation 12 2" xfId="1057" xr:uid="{00000000-0005-0000-0000-000020040000}"/>
    <cellStyle name="Calculation 12 3" xfId="1058" xr:uid="{00000000-0005-0000-0000-000021040000}"/>
    <cellStyle name="Calculation 13 2" xfId="1059" xr:uid="{00000000-0005-0000-0000-000022040000}"/>
    <cellStyle name="Calculation 13 3" xfId="1060" xr:uid="{00000000-0005-0000-0000-000023040000}"/>
    <cellStyle name="Calculation 14 2" xfId="1061" xr:uid="{00000000-0005-0000-0000-000024040000}"/>
    <cellStyle name="Calculation 14 3" xfId="1062" xr:uid="{00000000-0005-0000-0000-000025040000}"/>
    <cellStyle name="Calculation 15 2" xfId="1063" xr:uid="{00000000-0005-0000-0000-000026040000}"/>
    <cellStyle name="Calculation 15 3" xfId="1064" xr:uid="{00000000-0005-0000-0000-000027040000}"/>
    <cellStyle name="Calculation 16 2" xfId="1065" xr:uid="{00000000-0005-0000-0000-000028040000}"/>
    <cellStyle name="Calculation 16 3" xfId="1066" xr:uid="{00000000-0005-0000-0000-000029040000}"/>
    <cellStyle name="Calculation 17 2" xfId="1067" xr:uid="{00000000-0005-0000-0000-00002A040000}"/>
    <cellStyle name="Calculation 17 3" xfId="1068" xr:uid="{00000000-0005-0000-0000-00002B040000}"/>
    <cellStyle name="Calculation 18 2" xfId="1069" xr:uid="{00000000-0005-0000-0000-00002C040000}"/>
    <cellStyle name="Calculation 18 3" xfId="1070" xr:uid="{00000000-0005-0000-0000-00002D040000}"/>
    <cellStyle name="Calculation 19 2" xfId="1071" xr:uid="{00000000-0005-0000-0000-00002E040000}"/>
    <cellStyle name="Calculation 19 3" xfId="1072" xr:uid="{00000000-0005-0000-0000-00002F040000}"/>
    <cellStyle name="Calculation 2 2" xfId="1073" xr:uid="{00000000-0005-0000-0000-000030040000}"/>
    <cellStyle name="Calculation 2 2 2" xfId="1074" xr:uid="{00000000-0005-0000-0000-000031040000}"/>
    <cellStyle name="Calculation 2 2 3" xfId="1075" xr:uid="{00000000-0005-0000-0000-000032040000}"/>
    <cellStyle name="Calculation 2 3" xfId="1076" xr:uid="{00000000-0005-0000-0000-000033040000}"/>
    <cellStyle name="Calculation 20 2" xfId="1077" xr:uid="{00000000-0005-0000-0000-000034040000}"/>
    <cellStyle name="Calculation 20 3" xfId="1078" xr:uid="{00000000-0005-0000-0000-000035040000}"/>
    <cellStyle name="Calculation 21 2" xfId="1079" xr:uid="{00000000-0005-0000-0000-000036040000}"/>
    <cellStyle name="Calculation 21 3" xfId="1080" xr:uid="{00000000-0005-0000-0000-000037040000}"/>
    <cellStyle name="Calculation 3 2" xfId="1081" xr:uid="{00000000-0005-0000-0000-000038040000}"/>
    <cellStyle name="Calculation 3 3" xfId="1082" xr:uid="{00000000-0005-0000-0000-000039040000}"/>
    <cellStyle name="Calculation 4 2" xfId="1083" xr:uid="{00000000-0005-0000-0000-00003A040000}"/>
    <cellStyle name="Calculation 4 3" xfId="1084" xr:uid="{00000000-0005-0000-0000-00003B040000}"/>
    <cellStyle name="Calculation 5 2" xfId="1085" xr:uid="{00000000-0005-0000-0000-00003C040000}"/>
    <cellStyle name="Calculation 5 3" xfId="1086" xr:uid="{00000000-0005-0000-0000-00003D040000}"/>
    <cellStyle name="Calculation 6 2" xfId="1087" xr:uid="{00000000-0005-0000-0000-00003E040000}"/>
    <cellStyle name="Calculation 6 3" xfId="1088" xr:uid="{00000000-0005-0000-0000-00003F040000}"/>
    <cellStyle name="Calculation 7 2" xfId="1089" xr:uid="{00000000-0005-0000-0000-000040040000}"/>
    <cellStyle name="Calculation 7 3" xfId="1090" xr:uid="{00000000-0005-0000-0000-000041040000}"/>
    <cellStyle name="Calculation 8 2" xfId="1091" xr:uid="{00000000-0005-0000-0000-000042040000}"/>
    <cellStyle name="Calculation 8 3" xfId="1092" xr:uid="{00000000-0005-0000-0000-000043040000}"/>
    <cellStyle name="Calculation 9 2" xfId="1093" xr:uid="{00000000-0005-0000-0000-000044040000}"/>
    <cellStyle name="Calculation 9 3" xfId="1094" xr:uid="{00000000-0005-0000-0000-000045040000}"/>
    <cellStyle name="Check Cell 10 2" xfId="1095" xr:uid="{00000000-0005-0000-0000-000046040000}"/>
    <cellStyle name="Check Cell 10 3" xfId="1096" xr:uid="{00000000-0005-0000-0000-000047040000}"/>
    <cellStyle name="Check Cell 11 2" xfId="1097" xr:uid="{00000000-0005-0000-0000-000048040000}"/>
    <cellStyle name="Check Cell 11 3" xfId="1098" xr:uid="{00000000-0005-0000-0000-000049040000}"/>
    <cellStyle name="Check Cell 12 2" xfId="1099" xr:uid="{00000000-0005-0000-0000-00004A040000}"/>
    <cellStyle name="Check Cell 12 3" xfId="1100" xr:uid="{00000000-0005-0000-0000-00004B040000}"/>
    <cellStyle name="Check Cell 13 2" xfId="1101" xr:uid="{00000000-0005-0000-0000-00004C040000}"/>
    <cellStyle name="Check Cell 13 3" xfId="1102" xr:uid="{00000000-0005-0000-0000-00004D040000}"/>
    <cellStyle name="Check Cell 14 2" xfId="1103" xr:uid="{00000000-0005-0000-0000-00004E040000}"/>
    <cellStyle name="Check Cell 14 3" xfId="1104" xr:uid="{00000000-0005-0000-0000-00004F040000}"/>
    <cellStyle name="Check Cell 15 2" xfId="1105" xr:uid="{00000000-0005-0000-0000-000050040000}"/>
    <cellStyle name="Check Cell 15 3" xfId="1106" xr:uid="{00000000-0005-0000-0000-000051040000}"/>
    <cellStyle name="Check Cell 16 2" xfId="1107" xr:uid="{00000000-0005-0000-0000-000052040000}"/>
    <cellStyle name="Check Cell 16 3" xfId="1108" xr:uid="{00000000-0005-0000-0000-000053040000}"/>
    <cellStyle name="Check Cell 17 2" xfId="1109" xr:uid="{00000000-0005-0000-0000-000054040000}"/>
    <cellStyle name="Check Cell 17 3" xfId="1110" xr:uid="{00000000-0005-0000-0000-000055040000}"/>
    <cellStyle name="Check Cell 18 2" xfId="1111" xr:uid="{00000000-0005-0000-0000-000056040000}"/>
    <cellStyle name="Check Cell 18 3" xfId="1112" xr:uid="{00000000-0005-0000-0000-000057040000}"/>
    <cellStyle name="Check Cell 19 2" xfId="1113" xr:uid="{00000000-0005-0000-0000-000058040000}"/>
    <cellStyle name="Check Cell 19 3" xfId="1114" xr:uid="{00000000-0005-0000-0000-000059040000}"/>
    <cellStyle name="Check Cell 2 2" xfId="1115" xr:uid="{00000000-0005-0000-0000-00005A040000}"/>
    <cellStyle name="Check Cell 2 2 2" xfId="1116" xr:uid="{00000000-0005-0000-0000-00005B040000}"/>
    <cellStyle name="Check Cell 2 2 3" xfId="1117" xr:uid="{00000000-0005-0000-0000-00005C040000}"/>
    <cellStyle name="Check Cell 2 3" xfId="1118" xr:uid="{00000000-0005-0000-0000-00005D040000}"/>
    <cellStyle name="Check Cell 20 2" xfId="1119" xr:uid="{00000000-0005-0000-0000-00005E040000}"/>
    <cellStyle name="Check Cell 20 3" xfId="1120" xr:uid="{00000000-0005-0000-0000-00005F040000}"/>
    <cellStyle name="Check Cell 21 2" xfId="1121" xr:uid="{00000000-0005-0000-0000-000060040000}"/>
    <cellStyle name="Check Cell 21 3" xfId="1122" xr:uid="{00000000-0005-0000-0000-000061040000}"/>
    <cellStyle name="Check Cell 3 2" xfId="1123" xr:uid="{00000000-0005-0000-0000-000062040000}"/>
    <cellStyle name="Check Cell 3 3" xfId="1124" xr:uid="{00000000-0005-0000-0000-000063040000}"/>
    <cellStyle name="Check Cell 4 2" xfId="1125" xr:uid="{00000000-0005-0000-0000-000064040000}"/>
    <cellStyle name="Check Cell 4 3" xfId="1126" xr:uid="{00000000-0005-0000-0000-000065040000}"/>
    <cellStyle name="Check Cell 5 2" xfId="1127" xr:uid="{00000000-0005-0000-0000-000066040000}"/>
    <cellStyle name="Check Cell 5 3" xfId="1128" xr:uid="{00000000-0005-0000-0000-000067040000}"/>
    <cellStyle name="Check Cell 6 2" xfId="1129" xr:uid="{00000000-0005-0000-0000-000068040000}"/>
    <cellStyle name="Check Cell 6 3" xfId="1130" xr:uid="{00000000-0005-0000-0000-000069040000}"/>
    <cellStyle name="Check Cell 7 2" xfId="1131" xr:uid="{00000000-0005-0000-0000-00006A040000}"/>
    <cellStyle name="Check Cell 7 3" xfId="1132" xr:uid="{00000000-0005-0000-0000-00006B040000}"/>
    <cellStyle name="Check Cell 8 2" xfId="1133" xr:uid="{00000000-0005-0000-0000-00006C040000}"/>
    <cellStyle name="Check Cell 8 3" xfId="1134" xr:uid="{00000000-0005-0000-0000-00006D040000}"/>
    <cellStyle name="Check Cell 9 2" xfId="1135" xr:uid="{00000000-0005-0000-0000-00006E040000}"/>
    <cellStyle name="Check Cell 9 3" xfId="1136" xr:uid="{00000000-0005-0000-0000-00006F040000}"/>
    <cellStyle name="Comma" xfId="1137" builtinId="3"/>
    <cellStyle name="Comma 14 2" xfId="1138" xr:uid="{00000000-0005-0000-0000-000071040000}"/>
    <cellStyle name="Comma 14 3" xfId="1139" xr:uid="{00000000-0005-0000-0000-000072040000}"/>
    <cellStyle name="Comma 15 2" xfId="1140" xr:uid="{00000000-0005-0000-0000-000073040000}"/>
    <cellStyle name="Comma 18 2" xfId="1141" xr:uid="{00000000-0005-0000-0000-000074040000}"/>
    <cellStyle name="Comma 18 3" xfId="1142" xr:uid="{00000000-0005-0000-0000-000075040000}"/>
    <cellStyle name="Comma 2 2" xfId="1143" xr:uid="{00000000-0005-0000-0000-000076040000}"/>
    <cellStyle name="Comma 21" xfId="1144" xr:uid="{00000000-0005-0000-0000-000077040000}"/>
    <cellStyle name="COMMA[2]RED" xfId="1145" xr:uid="{00000000-0005-0000-0000-000078040000}"/>
    <cellStyle name="COMMA[2]RED 2" xfId="1146" xr:uid="{00000000-0005-0000-0000-000079040000}"/>
    <cellStyle name="COMMA[2]RED 3" xfId="1147" xr:uid="{00000000-0005-0000-0000-00007A040000}"/>
    <cellStyle name="Comma0" xfId="1148" xr:uid="{00000000-0005-0000-0000-00007B040000}"/>
    <cellStyle name="Comma0 2" xfId="1149" xr:uid="{00000000-0005-0000-0000-00007C040000}"/>
    <cellStyle name="Comma0 3" xfId="1150" xr:uid="{00000000-0005-0000-0000-00007D040000}"/>
    <cellStyle name="Copied" xfId="1151" xr:uid="{00000000-0005-0000-0000-00007E040000}"/>
    <cellStyle name="Currency 2" xfId="1152" xr:uid="{00000000-0005-0000-0000-00007F040000}"/>
    <cellStyle name="Currency0" xfId="1153" xr:uid="{00000000-0005-0000-0000-000080040000}"/>
    <cellStyle name="Currency0 2" xfId="1154" xr:uid="{00000000-0005-0000-0000-000081040000}"/>
    <cellStyle name="Currency0 3" xfId="1155" xr:uid="{00000000-0005-0000-0000-000082040000}"/>
    <cellStyle name="Date" xfId="1156" xr:uid="{00000000-0005-0000-0000-000083040000}"/>
    <cellStyle name="Date 2" xfId="1157" xr:uid="{00000000-0005-0000-0000-000084040000}"/>
    <cellStyle name="Date 3" xfId="1158" xr:uid="{00000000-0005-0000-0000-000085040000}"/>
    <cellStyle name="Entered" xfId="1159" xr:uid="{00000000-0005-0000-0000-000086040000}"/>
    <cellStyle name="Explanatory Text 10 2" xfId="1160" xr:uid="{00000000-0005-0000-0000-000087040000}"/>
    <cellStyle name="Explanatory Text 10 3" xfId="1161" xr:uid="{00000000-0005-0000-0000-000088040000}"/>
    <cellStyle name="Explanatory Text 11 2" xfId="1162" xr:uid="{00000000-0005-0000-0000-000089040000}"/>
    <cellStyle name="Explanatory Text 11 3" xfId="1163" xr:uid="{00000000-0005-0000-0000-00008A040000}"/>
    <cellStyle name="Explanatory Text 12 2" xfId="1164" xr:uid="{00000000-0005-0000-0000-00008B040000}"/>
    <cellStyle name="Explanatory Text 12 3" xfId="1165" xr:uid="{00000000-0005-0000-0000-00008C040000}"/>
    <cellStyle name="Explanatory Text 13 2" xfId="1166" xr:uid="{00000000-0005-0000-0000-00008D040000}"/>
    <cellStyle name="Explanatory Text 13 3" xfId="1167" xr:uid="{00000000-0005-0000-0000-00008E040000}"/>
    <cellStyle name="Explanatory Text 14 2" xfId="1168" xr:uid="{00000000-0005-0000-0000-00008F040000}"/>
    <cellStyle name="Explanatory Text 14 3" xfId="1169" xr:uid="{00000000-0005-0000-0000-000090040000}"/>
    <cellStyle name="Explanatory Text 15 2" xfId="1170" xr:uid="{00000000-0005-0000-0000-000091040000}"/>
    <cellStyle name="Explanatory Text 15 3" xfId="1171" xr:uid="{00000000-0005-0000-0000-000092040000}"/>
    <cellStyle name="Explanatory Text 16 2" xfId="1172" xr:uid="{00000000-0005-0000-0000-000093040000}"/>
    <cellStyle name="Explanatory Text 16 3" xfId="1173" xr:uid="{00000000-0005-0000-0000-000094040000}"/>
    <cellStyle name="Explanatory Text 17 2" xfId="1174" xr:uid="{00000000-0005-0000-0000-000095040000}"/>
    <cellStyle name="Explanatory Text 17 3" xfId="1175" xr:uid="{00000000-0005-0000-0000-000096040000}"/>
    <cellStyle name="Explanatory Text 18 2" xfId="1176" xr:uid="{00000000-0005-0000-0000-000097040000}"/>
    <cellStyle name="Explanatory Text 18 3" xfId="1177" xr:uid="{00000000-0005-0000-0000-000098040000}"/>
    <cellStyle name="Explanatory Text 19 2" xfId="1178" xr:uid="{00000000-0005-0000-0000-000099040000}"/>
    <cellStyle name="Explanatory Text 19 3" xfId="1179" xr:uid="{00000000-0005-0000-0000-00009A040000}"/>
    <cellStyle name="Explanatory Text 2 2" xfId="1180" xr:uid="{00000000-0005-0000-0000-00009B040000}"/>
    <cellStyle name="Explanatory Text 2 2 2" xfId="1181" xr:uid="{00000000-0005-0000-0000-00009C040000}"/>
    <cellStyle name="Explanatory Text 2 2 3" xfId="1182" xr:uid="{00000000-0005-0000-0000-00009D040000}"/>
    <cellStyle name="Explanatory Text 2 3" xfId="1183" xr:uid="{00000000-0005-0000-0000-00009E040000}"/>
    <cellStyle name="Explanatory Text 20 2" xfId="1184" xr:uid="{00000000-0005-0000-0000-00009F040000}"/>
    <cellStyle name="Explanatory Text 20 3" xfId="1185" xr:uid="{00000000-0005-0000-0000-0000A0040000}"/>
    <cellStyle name="Explanatory Text 21 2" xfId="1186" xr:uid="{00000000-0005-0000-0000-0000A1040000}"/>
    <cellStyle name="Explanatory Text 21 3" xfId="1187" xr:uid="{00000000-0005-0000-0000-0000A2040000}"/>
    <cellStyle name="Explanatory Text 3 2" xfId="1188" xr:uid="{00000000-0005-0000-0000-0000A3040000}"/>
    <cellStyle name="Explanatory Text 3 3" xfId="1189" xr:uid="{00000000-0005-0000-0000-0000A4040000}"/>
    <cellStyle name="Explanatory Text 4 2" xfId="1190" xr:uid="{00000000-0005-0000-0000-0000A5040000}"/>
    <cellStyle name="Explanatory Text 4 3" xfId="1191" xr:uid="{00000000-0005-0000-0000-0000A6040000}"/>
    <cellStyle name="Explanatory Text 5 2" xfId="1192" xr:uid="{00000000-0005-0000-0000-0000A7040000}"/>
    <cellStyle name="Explanatory Text 5 3" xfId="1193" xr:uid="{00000000-0005-0000-0000-0000A8040000}"/>
    <cellStyle name="Explanatory Text 6 2" xfId="1194" xr:uid="{00000000-0005-0000-0000-0000A9040000}"/>
    <cellStyle name="Explanatory Text 6 3" xfId="1195" xr:uid="{00000000-0005-0000-0000-0000AA040000}"/>
    <cellStyle name="Explanatory Text 7 2" xfId="1196" xr:uid="{00000000-0005-0000-0000-0000AB040000}"/>
    <cellStyle name="Explanatory Text 7 3" xfId="1197" xr:uid="{00000000-0005-0000-0000-0000AC040000}"/>
    <cellStyle name="Explanatory Text 8 2" xfId="1198" xr:uid="{00000000-0005-0000-0000-0000AD040000}"/>
    <cellStyle name="Explanatory Text 8 3" xfId="1199" xr:uid="{00000000-0005-0000-0000-0000AE040000}"/>
    <cellStyle name="Explanatory Text 9 2" xfId="1200" xr:uid="{00000000-0005-0000-0000-0000AF040000}"/>
    <cellStyle name="Explanatory Text 9 3" xfId="1201" xr:uid="{00000000-0005-0000-0000-0000B0040000}"/>
    <cellStyle name="Fixed" xfId="1202" xr:uid="{00000000-0005-0000-0000-0000B1040000}"/>
    <cellStyle name="Fixed 2" xfId="1203" xr:uid="{00000000-0005-0000-0000-0000B2040000}"/>
    <cellStyle name="Fixed 3" xfId="1204" xr:uid="{00000000-0005-0000-0000-0000B3040000}"/>
    <cellStyle name="Good 10 2" xfId="1205" xr:uid="{00000000-0005-0000-0000-0000B4040000}"/>
    <cellStyle name="Good 10 3" xfId="1206" xr:uid="{00000000-0005-0000-0000-0000B5040000}"/>
    <cellStyle name="Good 11 2" xfId="1207" xr:uid="{00000000-0005-0000-0000-0000B6040000}"/>
    <cellStyle name="Good 11 3" xfId="1208" xr:uid="{00000000-0005-0000-0000-0000B7040000}"/>
    <cellStyle name="Good 12 2" xfId="1209" xr:uid="{00000000-0005-0000-0000-0000B8040000}"/>
    <cellStyle name="Good 12 3" xfId="1210" xr:uid="{00000000-0005-0000-0000-0000B9040000}"/>
    <cellStyle name="Good 13 2" xfId="1211" xr:uid="{00000000-0005-0000-0000-0000BA040000}"/>
    <cellStyle name="Good 13 3" xfId="1212" xr:uid="{00000000-0005-0000-0000-0000BB040000}"/>
    <cellStyle name="Good 14 2" xfId="1213" xr:uid="{00000000-0005-0000-0000-0000BC040000}"/>
    <cellStyle name="Good 14 3" xfId="1214" xr:uid="{00000000-0005-0000-0000-0000BD040000}"/>
    <cellStyle name="Good 15 2" xfId="1215" xr:uid="{00000000-0005-0000-0000-0000BE040000}"/>
    <cellStyle name="Good 15 3" xfId="1216" xr:uid="{00000000-0005-0000-0000-0000BF040000}"/>
    <cellStyle name="Good 16 2" xfId="1217" xr:uid="{00000000-0005-0000-0000-0000C0040000}"/>
    <cellStyle name="Good 16 3" xfId="1218" xr:uid="{00000000-0005-0000-0000-0000C1040000}"/>
    <cellStyle name="Good 17 2" xfId="1219" xr:uid="{00000000-0005-0000-0000-0000C2040000}"/>
    <cellStyle name="Good 17 3" xfId="1220" xr:uid="{00000000-0005-0000-0000-0000C3040000}"/>
    <cellStyle name="Good 18 2" xfId="1221" xr:uid="{00000000-0005-0000-0000-0000C4040000}"/>
    <cellStyle name="Good 18 3" xfId="1222" xr:uid="{00000000-0005-0000-0000-0000C5040000}"/>
    <cellStyle name="Good 19 2" xfId="1223" xr:uid="{00000000-0005-0000-0000-0000C6040000}"/>
    <cellStyle name="Good 19 3" xfId="1224" xr:uid="{00000000-0005-0000-0000-0000C7040000}"/>
    <cellStyle name="Good 2 2" xfId="1225" xr:uid="{00000000-0005-0000-0000-0000C8040000}"/>
    <cellStyle name="Good 2 2 2" xfId="1226" xr:uid="{00000000-0005-0000-0000-0000C9040000}"/>
    <cellStyle name="Good 2 2 3" xfId="1227" xr:uid="{00000000-0005-0000-0000-0000CA040000}"/>
    <cellStyle name="Good 2 3" xfId="1228" xr:uid="{00000000-0005-0000-0000-0000CB040000}"/>
    <cellStyle name="Good 20 2" xfId="1229" xr:uid="{00000000-0005-0000-0000-0000CC040000}"/>
    <cellStyle name="Good 20 3" xfId="1230" xr:uid="{00000000-0005-0000-0000-0000CD040000}"/>
    <cellStyle name="Good 21 2" xfId="1231" xr:uid="{00000000-0005-0000-0000-0000CE040000}"/>
    <cellStyle name="Good 21 3" xfId="1232" xr:uid="{00000000-0005-0000-0000-0000CF040000}"/>
    <cellStyle name="Good 3 2" xfId="1233" xr:uid="{00000000-0005-0000-0000-0000D0040000}"/>
    <cellStyle name="Good 3 3" xfId="1234" xr:uid="{00000000-0005-0000-0000-0000D1040000}"/>
    <cellStyle name="Good 4 2" xfId="1235" xr:uid="{00000000-0005-0000-0000-0000D2040000}"/>
    <cellStyle name="Good 4 3" xfId="1236" xr:uid="{00000000-0005-0000-0000-0000D3040000}"/>
    <cellStyle name="Good 5 2" xfId="1237" xr:uid="{00000000-0005-0000-0000-0000D4040000}"/>
    <cellStyle name="Good 5 3" xfId="1238" xr:uid="{00000000-0005-0000-0000-0000D5040000}"/>
    <cellStyle name="Good 6 2" xfId="1239" xr:uid="{00000000-0005-0000-0000-0000D6040000}"/>
    <cellStyle name="Good 6 3" xfId="1240" xr:uid="{00000000-0005-0000-0000-0000D7040000}"/>
    <cellStyle name="Good 7 2" xfId="1241" xr:uid="{00000000-0005-0000-0000-0000D8040000}"/>
    <cellStyle name="Good 7 3" xfId="1242" xr:uid="{00000000-0005-0000-0000-0000D9040000}"/>
    <cellStyle name="Good 8 2" xfId="1243" xr:uid="{00000000-0005-0000-0000-0000DA040000}"/>
    <cellStyle name="Good 8 3" xfId="1244" xr:uid="{00000000-0005-0000-0000-0000DB040000}"/>
    <cellStyle name="Good 9 2" xfId="1245" xr:uid="{00000000-0005-0000-0000-0000DC040000}"/>
    <cellStyle name="Good 9 3" xfId="1246" xr:uid="{00000000-0005-0000-0000-0000DD040000}"/>
    <cellStyle name="Header1" xfId="1247" xr:uid="{00000000-0005-0000-0000-0000DE040000}"/>
    <cellStyle name="Header2" xfId="1248" xr:uid="{00000000-0005-0000-0000-0000DF040000}"/>
    <cellStyle name="Heading 1 10 2" xfId="1249" xr:uid="{00000000-0005-0000-0000-0000E0040000}"/>
    <cellStyle name="Heading 1 10 3" xfId="1250" xr:uid="{00000000-0005-0000-0000-0000E1040000}"/>
    <cellStyle name="Heading 1 11 2" xfId="1251" xr:uid="{00000000-0005-0000-0000-0000E2040000}"/>
    <cellStyle name="Heading 1 11 3" xfId="1252" xr:uid="{00000000-0005-0000-0000-0000E3040000}"/>
    <cellStyle name="Heading 1 12 2" xfId="1253" xr:uid="{00000000-0005-0000-0000-0000E4040000}"/>
    <cellStyle name="Heading 1 12 3" xfId="1254" xr:uid="{00000000-0005-0000-0000-0000E5040000}"/>
    <cellStyle name="Heading 1 13 2" xfId="1255" xr:uid="{00000000-0005-0000-0000-0000E6040000}"/>
    <cellStyle name="Heading 1 13 3" xfId="1256" xr:uid="{00000000-0005-0000-0000-0000E7040000}"/>
    <cellStyle name="Heading 1 14 2" xfId="1257" xr:uid="{00000000-0005-0000-0000-0000E8040000}"/>
    <cellStyle name="Heading 1 14 3" xfId="1258" xr:uid="{00000000-0005-0000-0000-0000E9040000}"/>
    <cellStyle name="Heading 1 15 2" xfId="1259" xr:uid="{00000000-0005-0000-0000-0000EA040000}"/>
    <cellStyle name="Heading 1 15 3" xfId="1260" xr:uid="{00000000-0005-0000-0000-0000EB040000}"/>
    <cellStyle name="Heading 1 16 2" xfId="1261" xr:uid="{00000000-0005-0000-0000-0000EC040000}"/>
    <cellStyle name="Heading 1 16 3" xfId="1262" xr:uid="{00000000-0005-0000-0000-0000ED040000}"/>
    <cellStyle name="Heading 1 17 2" xfId="1263" xr:uid="{00000000-0005-0000-0000-0000EE040000}"/>
    <cellStyle name="Heading 1 17 3" xfId="1264" xr:uid="{00000000-0005-0000-0000-0000EF040000}"/>
    <cellStyle name="Heading 1 18 2" xfId="1265" xr:uid="{00000000-0005-0000-0000-0000F0040000}"/>
    <cellStyle name="Heading 1 18 3" xfId="1266" xr:uid="{00000000-0005-0000-0000-0000F1040000}"/>
    <cellStyle name="Heading 1 19 2" xfId="1267" xr:uid="{00000000-0005-0000-0000-0000F2040000}"/>
    <cellStyle name="Heading 1 19 3" xfId="1268" xr:uid="{00000000-0005-0000-0000-0000F3040000}"/>
    <cellStyle name="Heading 1 2 2" xfId="1269" xr:uid="{00000000-0005-0000-0000-0000F4040000}"/>
    <cellStyle name="Heading 1 2 2 2" xfId="1270" xr:uid="{00000000-0005-0000-0000-0000F5040000}"/>
    <cellStyle name="Heading 1 2 2 3" xfId="1271" xr:uid="{00000000-0005-0000-0000-0000F6040000}"/>
    <cellStyle name="Heading 1 2 3" xfId="1272" xr:uid="{00000000-0005-0000-0000-0000F7040000}"/>
    <cellStyle name="Heading 1 20 2" xfId="1273" xr:uid="{00000000-0005-0000-0000-0000F8040000}"/>
    <cellStyle name="Heading 1 20 3" xfId="1274" xr:uid="{00000000-0005-0000-0000-0000F9040000}"/>
    <cellStyle name="Heading 1 21 2" xfId="1275" xr:uid="{00000000-0005-0000-0000-0000FA040000}"/>
    <cellStyle name="Heading 1 21 3" xfId="1276" xr:uid="{00000000-0005-0000-0000-0000FB040000}"/>
    <cellStyle name="Heading 1 22 2" xfId="1277" xr:uid="{00000000-0005-0000-0000-0000FC040000}"/>
    <cellStyle name="Heading 1 22 3" xfId="1278" xr:uid="{00000000-0005-0000-0000-0000FD040000}"/>
    <cellStyle name="Heading 1 23 2" xfId="1279" xr:uid="{00000000-0005-0000-0000-0000FE040000}"/>
    <cellStyle name="Heading 1 23 3" xfId="1280" xr:uid="{00000000-0005-0000-0000-0000FF040000}"/>
    <cellStyle name="Heading 1 3 2" xfId="1281" xr:uid="{00000000-0005-0000-0000-000000050000}"/>
    <cellStyle name="Heading 1 3 3" xfId="1282" xr:uid="{00000000-0005-0000-0000-000001050000}"/>
    <cellStyle name="Heading 1 4 2" xfId="1283" xr:uid="{00000000-0005-0000-0000-000002050000}"/>
    <cellStyle name="Heading 1 4 3" xfId="1284" xr:uid="{00000000-0005-0000-0000-000003050000}"/>
    <cellStyle name="Heading 1 5 2" xfId="1285" xr:uid="{00000000-0005-0000-0000-000004050000}"/>
    <cellStyle name="Heading 1 5 3" xfId="1286" xr:uid="{00000000-0005-0000-0000-000005050000}"/>
    <cellStyle name="Heading 1 6 2" xfId="1287" xr:uid="{00000000-0005-0000-0000-000006050000}"/>
    <cellStyle name="Heading 1 6 3" xfId="1288" xr:uid="{00000000-0005-0000-0000-000007050000}"/>
    <cellStyle name="Heading 1 7 2" xfId="1289" xr:uid="{00000000-0005-0000-0000-000008050000}"/>
    <cellStyle name="Heading 1 7 3" xfId="1290" xr:uid="{00000000-0005-0000-0000-000009050000}"/>
    <cellStyle name="Heading 1 8 2" xfId="1291" xr:uid="{00000000-0005-0000-0000-00000A050000}"/>
    <cellStyle name="Heading 1 8 3" xfId="1292" xr:uid="{00000000-0005-0000-0000-00000B050000}"/>
    <cellStyle name="Heading 1 9 2" xfId="1293" xr:uid="{00000000-0005-0000-0000-00000C050000}"/>
    <cellStyle name="Heading 1 9 3" xfId="1294" xr:uid="{00000000-0005-0000-0000-00000D050000}"/>
    <cellStyle name="Heading 2 10 2" xfId="1295" xr:uid="{00000000-0005-0000-0000-00000E050000}"/>
    <cellStyle name="Heading 2 10 3" xfId="1296" xr:uid="{00000000-0005-0000-0000-00000F050000}"/>
    <cellStyle name="Heading 2 11 2" xfId="1297" xr:uid="{00000000-0005-0000-0000-000010050000}"/>
    <cellStyle name="Heading 2 11 3" xfId="1298" xr:uid="{00000000-0005-0000-0000-000011050000}"/>
    <cellStyle name="Heading 2 12 2" xfId="1299" xr:uid="{00000000-0005-0000-0000-000012050000}"/>
    <cellStyle name="Heading 2 12 3" xfId="1300" xr:uid="{00000000-0005-0000-0000-000013050000}"/>
    <cellStyle name="Heading 2 13 2" xfId="1301" xr:uid="{00000000-0005-0000-0000-000014050000}"/>
    <cellStyle name="Heading 2 13 3" xfId="1302" xr:uid="{00000000-0005-0000-0000-000015050000}"/>
    <cellStyle name="Heading 2 14 2" xfId="1303" xr:uid="{00000000-0005-0000-0000-000016050000}"/>
    <cellStyle name="Heading 2 14 3" xfId="1304" xr:uid="{00000000-0005-0000-0000-000017050000}"/>
    <cellStyle name="Heading 2 15 2" xfId="1305" xr:uid="{00000000-0005-0000-0000-000018050000}"/>
    <cellStyle name="Heading 2 15 3" xfId="1306" xr:uid="{00000000-0005-0000-0000-000019050000}"/>
    <cellStyle name="Heading 2 16 2" xfId="1307" xr:uid="{00000000-0005-0000-0000-00001A050000}"/>
    <cellStyle name="Heading 2 16 3" xfId="1308" xr:uid="{00000000-0005-0000-0000-00001B050000}"/>
    <cellStyle name="Heading 2 17 2" xfId="1309" xr:uid="{00000000-0005-0000-0000-00001C050000}"/>
    <cellStyle name="Heading 2 17 3" xfId="1310" xr:uid="{00000000-0005-0000-0000-00001D050000}"/>
    <cellStyle name="Heading 2 18 2" xfId="1311" xr:uid="{00000000-0005-0000-0000-00001E050000}"/>
    <cellStyle name="Heading 2 18 3" xfId="1312" xr:uid="{00000000-0005-0000-0000-00001F050000}"/>
    <cellStyle name="Heading 2 19 2" xfId="1313" xr:uid="{00000000-0005-0000-0000-000020050000}"/>
    <cellStyle name="Heading 2 19 3" xfId="1314" xr:uid="{00000000-0005-0000-0000-000021050000}"/>
    <cellStyle name="Heading 2 2 2" xfId="1315" xr:uid="{00000000-0005-0000-0000-000022050000}"/>
    <cellStyle name="Heading 2 2 2 2" xfId="1316" xr:uid="{00000000-0005-0000-0000-000023050000}"/>
    <cellStyle name="Heading 2 2 2 3" xfId="1317" xr:uid="{00000000-0005-0000-0000-000024050000}"/>
    <cellStyle name="Heading 2 2 3" xfId="1318" xr:uid="{00000000-0005-0000-0000-000025050000}"/>
    <cellStyle name="Heading 2 20 2" xfId="1319" xr:uid="{00000000-0005-0000-0000-000026050000}"/>
    <cellStyle name="Heading 2 20 3" xfId="1320" xr:uid="{00000000-0005-0000-0000-000027050000}"/>
    <cellStyle name="Heading 2 21 2" xfId="1321" xr:uid="{00000000-0005-0000-0000-000028050000}"/>
    <cellStyle name="Heading 2 21 3" xfId="1322" xr:uid="{00000000-0005-0000-0000-000029050000}"/>
    <cellStyle name="Heading 2 22 2" xfId="1323" xr:uid="{00000000-0005-0000-0000-00002A050000}"/>
    <cellStyle name="Heading 2 22 3" xfId="1324" xr:uid="{00000000-0005-0000-0000-00002B050000}"/>
    <cellStyle name="Heading 2 23 2" xfId="1325" xr:uid="{00000000-0005-0000-0000-00002C050000}"/>
    <cellStyle name="Heading 2 23 3" xfId="1326" xr:uid="{00000000-0005-0000-0000-00002D050000}"/>
    <cellStyle name="Heading 2 3 2" xfId="1327" xr:uid="{00000000-0005-0000-0000-00002E050000}"/>
    <cellStyle name="Heading 2 3 3" xfId="1328" xr:uid="{00000000-0005-0000-0000-00002F050000}"/>
    <cellStyle name="Heading 2 4 2" xfId="1329" xr:uid="{00000000-0005-0000-0000-000030050000}"/>
    <cellStyle name="Heading 2 4 3" xfId="1330" xr:uid="{00000000-0005-0000-0000-000031050000}"/>
    <cellStyle name="Heading 2 5 2" xfId="1331" xr:uid="{00000000-0005-0000-0000-000032050000}"/>
    <cellStyle name="Heading 2 5 3" xfId="1332" xr:uid="{00000000-0005-0000-0000-000033050000}"/>
    <cellStyle name="Heading 2 6 2" xfId="1333" xr:uid="{00000000-0005-0000-0000-000034050000}"/>
    <cellStyle name="Heading 2 6 3" xfId="1334" xr:uid="{00000000-0005-0000-0000-000035050000}"/>
    <cellStyle name="Heading 2 7 2" xfId="1335" xr:uid="{00000000-0005-0000-0000-000036050000}"/>
    <cellStyle name="Heading 2 7 3" xfId="1336" xr:uid="{00000000-0005-0000-0000-000037050000}"/>
    <cellStyle name="Heading 2 8 2" xfId="1337" xr:uid="{00000000-0005-0000-0000-000038050000}"/>
    <cellStyle name="Heading 2 8 3" xfId="1338" xr:uid="{00000000-0005-0000-0000-000039050000}"/>
    <cellStyle name="Heading 2 9 2" xfId="1339" xr:uid="{00000000-0005-0000-0000-00003A050000}"/>
    <cellStyle name="Heading 2 9 3" xfId="1340" xr:uid="{00000000-0005-0000-0000-00003B050000}"/>
    <cellStyle name="Heading 3 2" xfId="1341" xr:uid="{00000000-0005-0000-0000-00003C050000}"/>
    <cellStyle name="Heading 4 2" xfId="1342" xr:uid="{00000000-0005-0000-0000-00003D050000}"/>
    <cellStyle name="HEADINGS" xfId="1343" xr:uid="{00000000-0005-0000-0000-00003E050000}"/>
    <cellStyle name="HEADINGSTOP" xfId="1344" xr:uid="{00000000-0005-0000-0000-00003F050000}"/>
    <cellStyle name="Input 10 2" xfId="1345" xr:uid="{00000000-0005-0000-0000-000040050000}"/>
    <cellStyle name="Input 10 3" xfId="1346" xr:uid="{00000000-0005-0000-0000-000041050000}"/>
    <cellStyle name="Input 11 2" xfId="1347" xr:uid="{00000000-0005-0000-0000-000042050000}"/>
    <cellStyle name="Input 11 3" xfId="1348" xr:uid="{00000000-0005-0000-0000-000043050000}"/>
    <cellStyle name="Input 12 2" xfId="1349" xr:uid="{00000000-0005-0000-0000-000044050000}"/>
    <cellStyle name="Input 12 3" xfId="1350" xr:uid="{00000000-0005-0000-0000-000045050000}"/>
    <cellStyle name="Input 13 2" xfId="1351" xr:uid="{00000000-0005-0000-0000-000046050000}"/>
    <cellStyle name="Input 13 3" xfId="1352" xr:uid="{00000000-0005-0000-0000-000047050000}"/>
    <cellStyle name="Input 14 2" xfId="1353" xr:uid="{00000000-0005-0000-0000-000048050000}"/>
    <cellStyle name="Input 14 3" xfId="1354" xr:uid="{00000000-0005-0000-0000-000049050000}"/>
    <cellStyle name="Input 15 2" xfId="1355" xr:uid="{00000000-0005-0000-0000-00004A050000}"/>
    <cellStyle name="Input 15 3" xfId="1356" xr:uid="{00000000-0005-0000-0000-00004B050000}"/>
    <cellStyle name="Input 16 2" xfId="1357" xr:uid="{00000000-0005-0000-0000-00004C050000}"/>
    <cellStyle name="Input 16 3" xfId="1358" xr:uid="{00000000-0005-0000-0000-00004D050000}"/>
    <cellStyle name="Input 17 2" xfId="1359" xr:uid="{00000000-0005-0000-0000-00004E050000}"/>
    <cellStyle name="Input 17 3" xfId="1360" xr:uid="{00000000-0005-0000-0000-00004F050000}"/>
    <cellStyle name="Input 18 2" xfId="1361" xr:uid="{00000000-0005-0000-0000-000050050000}"/>
    <cellStyle name="Input 18 3" xfId="1362" xr:uid="{00000000-0005-0000-0000-000051050000}"/>
    <cellStyle name="Input 19 2" xfId="1363" xr:uid="{00000000-0005-0000-0000-000052050000}"/>
    <cellStyle name="Input 19 3" xfId="1364" xr:uid="{00000000-0005-0000-0000-000053050000}"/>
    <cellStyle name="Input 2 2" xfId="1365" xr:uid="{00000000-0005-0000-0000-000054050000}"/>
    <cellStyle name="Input 2 2 2" xfId="1366" xr:uid="{00000000-0005-0000-0000-000055050000}"/>
    <cellStyle name="Input 2 2 3" xfId="1367" xr:uid="{00000000-0005-0000-0000-000056050000}"/>
    <cellStyle name="Input 2 3" xfId="1368" xr:uid="{00000000-0005-0000-0000-000057050000}"/>
    <cellStyle name="Input 20 2" xfId="1369" xr:uid="{00000000-0005-0000-0000-000058050000}"/>
    <cellStyle name="Input 20 3" xfId="1370" xr:uid="{00000000-0005-0000-0000-000059050000}"/>
    <cellStyle name="Input 21 2" xfId="1371" xr:uid="{00000000-0005-0000-0000-00005A050000}"/>
    <cellStyle name="Input 21 3" xfId="1372" xr:uid="{00000000-0005-0000-0000-00005B050000}"/>
    <cellStyle name="Input 3 2" xfId="1373" xr:uid="{00000000-0005-0000-0000-00005C050000}"/>
    <cellStyle name="Input 3 3" xfId="1374" xr:uid="{00000000-0005-0000-0000-00005D050000}"/>
    <cellStyle name="Input 4 2" xfId="1375" xr:uid="{00000000-0005-0000-0000-00005E050000}"/>
    <cellStyle name="Input 4 3" xfId="1376" xr:uid="{00000000-0005-0000-0000-00005F050000}"/>
    <cellStyle name="Input 5 2" xfId="1377" xr:uid="{00000000-0005-0000-0000-000060050000}"/>
    <cellStyle name="Input 5 3" xfId="1378" xr:uid="{00000000-0005-0000-0000-000061050000}"/>
    <cellStyle name="Input 6 2" xfId="1379" xr:uid="{00000000-0005-0000-0000-000062050000}"/>
    <cellStyle name="Input 6 3" xfId="1380" xr:uid="{00000000-0005-0000-0000-000063050000}"/>
    <cellStyle name="Input 7 2" xfId="1381" xr:uid="{00000000-0005-0000-0000-000064050000}"/>
    <cellStyle name="Input 7 3" xfId="1382" xr:uid="{00000000-0005-0000-0000-000065050000}"/>
    <cellStyle name="Input 8 2" xfId="1383" xr:uid="{00000000-0005-0000-0000-000066050000}"/>
    <cellStyle name="Input 8 3" xfId="1384" xr:uid="{00000000-0005-0000-0000-000067050000}"/>
    <cellStyle name="Input 9 2" xfId="1385" xr:uid="{00000000-0005-0000-0000-000068050000}"/>
    <cellStyle name="Input 9 3" xfId="1386" xr:uid="{00000000-0005-0000-0000-000069050000}"/>
    <cellStyle name="Linked Cell 10 2" xfId="1387" xr:uid="{00000000-0005-0000-0000-00006A050000}"/>
    <cellStyle name="Linked Cell 10 3" xfId="1388" xr:uid="{00000000-0005-0000-0000-00006B050000}"/>
    <cellStyle name="Linked Cell 11 2" xfId="1389" xr:uid="{00000000-0005-0000-0000-00006C050000}"/>
    <cellStyle name="Linked Cell 11 3" xfId="1390" xr:uid="{00000000-0005-0000-0000-00006D050000}"/>
    <cellStyle name="Linked Cell 12 2" xfId="1391" xr:uid="{00000000-0005-0000-0000-00006E050000}"/>
    <cellStyle name="Linked Cell 12 3" xfId="1392" xr:uid="{00000000-0005-0000-0000-00006F050000}"/>
    <cellStyle name="Linked Cell 13 2" xfId="1393" xr:uid="{00000000-0005-0000-0000-000070050000}"/>
    <cellStyle name="Linked Cell 13 3" xfId="1394" xr:uid="{00000000-0005-0000-0000-000071050000}"/>
    <cellStyle name="Linked Cell 14 2" xfId="1395" xr:uid="{00000000-0005-0000-0000-000072050000}"/>
    <cellStyle name="Linked Cell 14 3" xfId="1396" xr:uid="{00000000-0005-0000-0000-000073050000}"/>
    <cellStyle name="Linked Cell 15 2" xfId="1397" xr:uid="{00000000-0005-0000-0000-000074050000}"/>
    <cellStyle name="Linked Cell 15 3" xfId="1398" xr:uid="{00000000-0005-0000-0000-000075050000}"/>
    <cellStyle name="Linked Cell 16 2" xfId="1399" xr:uid="{00000000-0005-0000-0000-000076050000}"/>
    <cellStyle name="Linked Cell 16 3" xfId="1400" xr:uid="{00000000-0005-0000-0000-000077050000}"/>
    <cellStyle name="Linked Cell 17 2" xfId="1401" xr:uid="{00000000-0005-0000-0000-000078050000}"/>
    <cellStyle name="Linked Cell 17 3" xfId="1402" xr:uid="{00000000-0005-0000-0000-000079050000}"/>
    <cellStyle name="Linked Cell 18 2" xfId="1403" xr:uid="{00000000-0005-0000-0000-00007A050000}"/>
    <cellStyle name="Linked Cell 18 3" xfId="1404" xr:uid="{00000000-0005-0000-0000-00007B050000}"/>
    <cellStyle name="Linked Cell 19 2" xfId="1405" xr:uid="{00000000-0005-0000-0000-00007C050000}"/>
    <cellStyle name="Linked Cell 19 3" xfId="1406" xr:uid="{00000000-0005-0000-0000-00007D050000}"/>
    <cellStyle name="Linked Cell 2 2" xfId="1407" xr:uid="{00000000-0005-0000-0000-00007E050000}"/>
    <cellStyle name="Linked Cell 2 2 2" xfId="1408" xr:uid="{00000000-0005-0000-0000-00007F050000}"/>
    <cellStyle name="Linked Cell 2 2 3" xfId="1409" xr:uid="{00000000-0005-0000-0000-000080050000}"/>
    <cellStyle name="Linked Cell 2 3" xfId="1410" xr:uid="{00000000-0005-0000-0000-000081050000}"/>
    <cellStyle name="Linked Cell 20 2" xfId="1411" xr:uid="{00000000-0005-0000-0000-000082050000}"/>
    <cellStyle name="Linked Cell 20 3" xfId="1412" xr:uid="{00000000-0005-0000-0000-000083050000}"/>
    <cellStyle name="Linked Cell 21 2" xfId="1413" xr:uid="{00000000-0005-0000-0000-000084050000}"/>
    <cellStyle name="Linked Cell 21 3" xfId="1414" xr:uid="{00000000-0005-0000-0000-000085050000}"/>
    <cellStyle name="Linked Cell 3 2" xfId="1415" xr:uid="{00000000-0005-0000-0000-000086050000}"/>
    <cellStyle name="Linked Cell 3 3" xfId="1416" xr:uid="{00000000-0005-0000-0000-000087050000}"/>
    <cellStyle name="Linked Cell 4 2" xfId="1417" xr:uid="{00000000-0005-0000-0000-000088050000}"/>
    <cellStyle name="Linked Cell 4 3" xfId="1418" xr:uid="{00000000-0005-0000-0000-000089050000}"/>
    <cellStyle name="Linked Cell 5 2" xfId="1419" xr:uid="{00000000-0005-0000-0000-00008A050000}"/>
    <cellStyle name="Linked Cell 5 3" xfId="1420" xr:uid="{00000000-0005-0000-0000-00008B050000}"/>
    <cellStyle name="Linked Cell 6 2" xfId="1421" xr:uid="{00000000-0005-0000-0000-00008C050000}"/>
    <cellStyle name="Linked Cell 6 3" xfId="1422" xr:uid="{00000000-0005-0000-0000-00008D050000}"/>
    <cellStyle name="Linked Cell 7 2" xfId="1423" xr:uid="{00000000-0005-0000-0000-00008E050000}"/>
    <cellStyle name="Linked Cell 7 3" xfId="1424" xr:uid="{00000000-0005-0000-0000-00008F050000}"/>
    <cellStyle name="Linked Cell 8 2" xfId="1425" xr:uid="{00000000-0005-0000-0000-000090050000}"/>
    <cellStyle name="Linked Cell 8 3" xfId="1426" xr:uid="{00000000-0005-0000-0000-000091050000}"/>
    <cellStyle name="Linked Cell 9 2" xfId="1427" xr:uid="{00000000-0005-0000-0000-000092050000}"/>
    <cellStyle name="Linked Cell 9 3" xfId="1428" xr:uid="{00000000-0005-0000-0000-000093050000}"/>
    <cellStyle name="Neutral 10 2" xfId="1429" xr:uid="{00000000-0005-0000-0000-000094050000}"/>
    <cellStyle name="Neutral 10 3" xfId="1430" xr:uid="{00000000-0005-0000-0000-000095050000}"/>
    <cellStyle name="Neutral 11 2" xfId="1431" xr:uid="{00000000-0005-0000-0000-000096050000}"/>
    <cellStyle name="Neutral 11 3" xfId="1432" xr:uid="{00000000-0005-0000-0000-000097050000}"/>
    <cellStyle name="Neutral 12 2" xfId="1433" xr:uid="{00000000-0005-0000-0000-000098050000}"/>
    <cellStyle name="Neutral 12 3" xfId="1434" xr:uid="{00000000-0005-0000-0000-000099050000}"/>
    <cellStyle name="Neutral 13 2" xfId="1435" xr:uid="{00000000-0005-0000-0000-00009A050000}"/>
    <cellStyle name="Neutral 13 3" xfId="1436" xr:uid="{00000000-0005-0000-0000-00009B050000}"/>
    <cellStyle name="Neutral 14 2" xfId="1437" xr:uid="{00000000-0005-0000-0000-00009C050000}"/>
    <cellStyle name="Neutral 14 3" xfId="1438" xr:uid="{00000000-0005-0000-0000-00009D050000}"/>
    <cellStyle name="Neutral 15 2" xfId="1439" xr:uid="{00000000-0005-0000-0000-00009E050000}"/>
    <cellStyle name="Neutral 15 3" xfId="1440" xr:uid="{00000000-0005-0000-0000-00009F050000}"/>
    <cellStyle name="Neutral 16 2" xfId="1441" xr:uid="{00000000-0005-0000-0000-0000A0050000}"/>
    <cellStyle name="Neutral 16 3" xfId="1442" xr:uid="{00000000-0005-0000-0000-0000A1050000}"/>
    <cellStyle name="Neutral 17 2" xfId="1443" xr:uid="{00000000-0005-0000-0000-0000A2050000}"/>
    <cellStyle name="Neutral 17 3" xfId="1444" xr:uid="{00000000-0005-0000-0000-0000A3050000}"/>
    <cellStyle name="Neutral 18 2" xfId="1445" xr:uid="{00000000-0005-0000-0000-0000A4050000}"/>
    <cellStyle name="Neutral 18 3" xfId="1446" xr:uid="{00000000-0005-0000-0000-0000A5050000}"/>
    <cellStyle name="Neutral 19 2" xfId="1447" xr:uid="{00000000-0005-0000-0000-0000A6050000}"/>
    <cellStyle name="Neutral 19 3" xfId="1448" xr:uid="{00000000-0005-0000-0000-0000A7050000}"/>
    <cellStyle name="Neutral 2 2" xfId="1449" xr:uid="{00000000-0005-0000-0000-0000A8050000}"/>
    <cellStyle name="Neutral 2 2 2" xfId="1450" xr:uid="{00000000-0005-0000-0000-0000A9050000}"/>
    <cellStyle name="Neutral 2 2 3" xfId="1451" xr:uid="{00000000-0005-0000-0000-0000AA050000}"/>
    <cellStyle name="Neutral 2 3" xfId="1452" xr:uid="{00000000-0005-0000-0000-0000AB050000}"/>
    <cellStyle name="Neutral 20 2" xfId="1453" xr:uid="{00000000-0005-0000-0000-0000AC050000}"/>
    <cellStyle name="Neutral 20 3" xfId="1454" xr:uid="{00000000-0005-0000-0000-0000AD050000}"/>
    <cellStyle name="Neutral 21 2" xfId="1455" xr:uid="{00000000-0005-0000-0000-0000AE050000}"/>
    <cellStyle name="Neutral 21 3" xfId="1456" xr:uid="{00000000-0005-0000-0000-0000AF050000}"/>
    <cellStyle name="Neutral 3 2" xfId="1457" xr:uid="{00000000-0005-0000-0000-0000B0050000}"/>
    <cellStyle name="Neutral 3 3" xfId="1458" xr:uid="{00000000-0005-0000-0000-0000B1050000}"/>
    <cellStyle name="Neutral 4 2" xfId="1459" xr:uid="{00000000-0005-0000-0000-0000B2050000}"/>
    <cellStyle name="Neutral 4 3" xfId="1460" xr:uid="{00000000-0005-0000-0000-0000B3050000}"/>
    <cellStyle name="Neutral 5 2" xfId="1461" xr:uid="{00000000-0005-0000-0000-0000B4050000}"/>
    <cellStyle name="Neutral 5 3" xfId="1462" xr:uid="{00000000-0005-0000-0000-0000B5050000}"/>
    <cellStyle name="Neutral 6 2" xfId="1463" xr:uid="{00000000-0005-0000-0000-0000B6050000}"/>
    <cellStyle name="Neutral 6 3" xfId="1464" xr:uid="{00000000-0005-0000-0000-0000B7050000}"/>
    <cellStyle name="Neutral 7 2" xfId="1465" xr:uid="{00000000-0005-0000-0000-0000B8050000}"/>
    <cellStyle name="Neutral 7 3" xfId="1466" xr:uid="{00000000-0005-0000-0000-0000B9050000}"/>
    <cellStyle name="Neutral 8 2" xfId="1467" xr:uid="{00000000-0005-0000-0000-0000BA050000}"/>
    <cellStyle name="Neutral 8 3" xfId="1468" xr:uid="{00000000-0005-0000-0000-0000BB050000}"/>
    <cellStyle name="Neutral 9 2" xfId="1469" xr:uid="{00000000-0005-0000-0000-0000BC050000}"/>
    <cellStyle name="Neutral 9 3" xfId="1470" xr:uid="{00000000-0005-0000-0000-0000BD050000}"/>
    <cellStyle name="Normal" xfId="0" builtinId="0"/>
    <cellStyle name="Normal 16 2" xfId="1471" xr:uid="{00000000-0005-0000-0000-0000BF050000}"/>
    <cellStyle name="Normal 2 2" xfId="1472" xr:uid="{00000000-0005-0000-0000-0000C0050000}"/>
    <cellStyle name="Normal 22 2" xfId="1473" xr:uid="{00000000-0005-0000-0000-0000C1050000}"/>
    <cellStyle name="Normal 22 3" xfId="1474" xr:uid="{00000000-0005-0000-0000-0000C2050000}"/>
    <cellStyle name="Normal 25 2" xfId="1475" xr:uid="{00000000-0005-0000-0000-0000C3050000}"/>
    <cellStyle name="Normal 25 3" xfId="1476" xr:uid="{00000000-0005-0000-0000-0000C4050000}"/>
    <cellStyle name="Normal 28" xfId="1477" xr:uid="{00000000-0005-0000-0000-0000C5050000}"/>
    <cellStyle name="Normal 9 2" xfId="1478" xr:uid="{00000000-0005-0000-0000-0000C6050000}"/>
    <cellStyle name="Normal 9 3" xfId="1479" xr:uid="{00000000-0005-0000-0000-0000C7050000}"/>
    <cellStyle name="Normal_Input Local Currancy DEC 06 02" xfId="1480" xr:uid="{00000000-0005-0000-0000-0000C8050000}"/>
    <cellStyle name="Normal_Sheet1" xfId="1481" xr:uid="{00000000-0005-0000-0000-0000C9050000}"/>
    <cellStyle name="Normal_Sheet1 2" xfId="1482" xr:uid="{00000000-0005-0000-0000-0000CA050000}"/>
    <cellStyle name="Note 10 2" xfId="1483" xr:uid="{00000000-0005-0000-0000-0000CB050000}"/>
    <cellStyle name="Note 10 3" xfId="1484" xr:uid="{00000000-0005-0000-0000-0000CC050000}"/>
    <cellStyle name="Note 11 2" xfId="1485" xr:uid="{00000000-0005-0000-0000-0000CD050000}"/>
    <cellStyle name="Note 11 3" xfId="1486" xr:uid="{00000000-0005-0000-0000-0000CE050000}"/>
    <cellStyle name="Note 12 2" xfId="1487" xr:uid="{00000000-0005-0000-0000-0000CF050000}"/>
    <cellStyle name="Note 12 3" xfId="1488" xr:uid="{00000000-0005-0000-0000-0000D0050000}"/>
    <cellStyle name="Note 13 2" xfId="1489" xr:uid="{00000000-0005-0000-0000-0000D1050000}"/>
    <cellStyle name="Note 13 3" xfId="1490" xr:uid="{00000000-0005-0000-0000-0000D2050000}"/>
    <cellStyle name="Note 14 2" xfId="1491" xr:uid="{00000000-0005-0000-0000-0000D3050000}"/>
    <cellStyle name="Note 14 3" xfId="1492" xr:uid="{00000000-0005-0000-0000-0000D4050000}"/>
    <cellStyle name="Note 15 2" xfId="1493" xr:uid="{00000000-0005-0000-0000-0000D5050000}"/>
    <cellStyle name="Note 15 3" xfId="1494" xr:uid="{00000000-0005-0000-0000-0000D6050000}"/>
    <cellStyle name="Note 16 2" xfId="1495" xr:uid="{00000000-0005-0000-0000-0000D7050000}"/>
    <cellStyle name="Note 16 3" xfId="1496" xr:uid="{00000000-0005-0000-0000-0000D8050000}"/>
    <cellStyle name="Note 17 2" xfId="1497" xr:uid="{00000000-0005-0000-0000-0000D9050000}"/>
    <cellStyle name="Note 17 3" xfId="1498" xr:uid="{00000000-0005-0000-0000-0000DA050000}"/>
    <cellStyle name="Note 18 2" xfId="1499" xr:uid="{00000000-0005-0000-0000-0000DB050000}"/>
    <cellStyle name="Note 18 3" xfId="1500" xr:uid="{00000000-0005-0000-0000-0000DC050000}"/>
    <cellStyle name="Note 19 2" xfId="1501" xr:uid="{00000000-0005-0000-0000-0000DD050000}"/>
    <cellStyle name="Note 19 3" xfId="1502" xr:uid="{00000000-0005-0000-0000-0000DE050000}"/>
    <cellStyle name="Note 2 2" xfId="1503" xr:uid="{00000000-0005-0000-0000-0000DF050000}"/>
    <cellStyle name="Note 2 3" xfId="1504" xr:uid="{00000000-0005-0000-0000-0000E0050000}"/>
    <cellStyle name="Note 20 2" xfId="1505" xr:uid="{00000000-0005-0000-0000-0000E1050000}"/>
    <cellStyle name="Note 20 3" xfId="1506" xr:uid="{00000000-0005-0000-0000-0000E2050000}"/>
    <cellStyle name="Note 21 2" xfId="1507" xr:uid="{00000000-0005-0000-0000-0000E3050000}"/>
    <cellStyle name="Note 21 3" xfId="1508" xr:uid="{00000000-0005-0000-0000-0000E4050000}"/>
    <cellStyle name="Note 22 2" xfId="1509" xr:uid="{00000000-0005-0000-0000-0000E5050000}"/>
    <cellStyle name="Note 22 3" xfId="1510" xr:uid="{00000000-0005-0000-0000-0000E6050000}"/>
    <cellStyle name="Note 23 2" xfId="1511" xr:uid="{00000000-0005-0000-0000-0000E7050000}"/>
    <cellStyle name="Note 23 3" xfId="1512" xr:uid="{00000000-0005-0000-0000-0000E8050000}"/>
    <cellStyle name="Note 3 2" xfId="1513" xr:uid="{00000000-0005-0000-0000-0000E9050000}"/>
    <cellStyle name="Note 3 3" xfId="1514" xr:uid="{00000000-0005-0000-0000-0000EA050000}"/>
    <cellStyle name="Note 4 2" xfId="1515" xr:uid="{00000000-0005-0000-0000-0000EB050000}"/>
    <cellStyle name="Note 4 3" xfId="1516" xr:uid="{00000000-0005-0000-0000-0000EC050000}"/>
    <cellStyle name="Note 5 2" xfId="1517" xr:uid="{00000000-0005-0000-0000-0000ED050000}"/>
    <cellStyle name="Note 5 3" xfId="1518" xr:uid="{00000000-0005-0000-0000-0000EE050000}"/>
    <cellStyle name="Note 6 2" xfId="1519" xr:uid="{00000000-0005-0000-0000-0000EF050000}"/>
    <cellStyle name="Note 6 3" xfId="1520" xr:uid="{00000000-0005-0000-0000-0000F0050000}"/>
    <cellStyle name="Note 7 2" xfId="1521" xr:uid="{00000000-0005-0000-0000-0000F1050000}"/>
    <cellStyle name="Note 7 3" xfId="1522" xr:uid="{00000000-0005-0000-0000-0000F2050000}"/>
    <cellStyle name="Note 8 2" xfId="1523" xr:uid="{00000000-0005-0000-0000-0000F3050000}"/>
    <cellStyle name="Note 8 3" xfId="1524" xr:uid="{00000000-0005-0000-0000-0000F4050000}"/>
    <cellStyle name="Note 9 2" xfId="1525" xr:uid="{00000000-0005-0000-0000-0000F5050000}"/>
    <cellStyle name="Note 9 3" xfId="1526" xr:uid="{00000000-0005-0000-0000-0000F6050000}"/>
    <cellStyle name="Output 10 2" xfId="1527" xr:uid="{00000000-0005-0000-0000-0000F7050000}"/>
    <cellStyle name="Output 10 3" xfId="1528" xr:uid="{00000000-0005-0000-0000-0000F8050000}"/>
    <cellStyle name="Output 11 2" xfId="1529" xr:uid="{00000000-0005-0000-0000-0000F9050000}"/>
    <cellStyle name="Output 11 3" xfId="1530" xr:uid="{00000000-0005-0000-0000-0000FA050000}"/>
    <cellStyle name="Output 12 2" xfId="1531" xr:uid="{00000000-0005-0000-0000-0000FB050000}"/>
    <cellStyle name="Output 12 3" xfId="1532" xr:uid="{00000000-0005-0000-0000-0000FC050000}"/>
    <cellStyle name="Output 13 2" xfId="1533" xr:uid="{00000000-0005-0000-0000-0000FD050000}"/>
    <cellStyle name="Output 13 3" xfId="1534" xr:uid="{00000000-0005-0000-0000-0000FE050000}"/>
    <cellStyle name="Output 14 2" xfId="1535" xr:uid="{00000000-0005-0000-0000-0000FF050000}"/>
    <cellStyle name="Output 14 3" xfId="1536" xr:uid="{00000000-0005-0000-0000-000000060000}"/>
    <cellStyle name="Output 15 2" xfId="1537" xr:uid="{00000000-0005-0000-0000-000001060000}"/>
    <cellStyle name="Output 15 3" xfId="1538" xr:uid="{00000000-0005-0000-0000-000002060000}"/>
    <cellStyle name="Output 16 2" xfId="1539" xr:uid="{00000000-0005-0000-0000-000003060000}"/>
    <cellStyle name="Output 16 3" xfId="1540" xr:uid="{00000000-0005-0000-0000-000004060000}"/>
    <cellStyle name="Output 17 2" xfId="1541" xr:uid="{00000000-0005-0000-0000-000005060000}"/>
    <cellStyle name="Output 17 3" xfId="1542" xr:uid="{00000000-0005-0000-0000-000006060000}"/>
    <cellStyle name="Output 18 2" xfId="1543" xr:uid="{00000000-0005-0000-0000-000007060000}"/>
    <cellStyle name="Output 18 3" xfId="1544" xr:uid="{00000000-0005-0000-0000-000008060000}"/>
    <cellStyle name="Output 19 2" xfId="1545" xr:uid="{00000000-0005-0000-0000-000009060000}"/>
    <cellStyle name="Output 19 3" xfId="1546" xr:uid="{00000000-0005-0000-0000-00000A060000}"/>
    <cellStyle name="Output 2 2" xfId="1547" xr:uid="{00000000-0005-0000-0000-00000B060000}"/>
    <cellStyle name="Output 2 2 2" xfId="1548" xr:uid="{00000000-0005-0000-0000-00000C060000}"/>
    <cellStyle name="Output 2 2 3" xfId="1549" xr:uid="{00000000-0005-0000-0000-00000D060000}"/>
    <cellStyle name="Output 2 3" xfId="1550" xr:uid="{00000000-0005-0000-0000-00000E060000}"/>
    <cellStyle name="Output 20 2" xfId="1551" xr:uid="{00000000-0005-0000-0000-00000F060000}"/>
    <cellStyle name="Output 20 3" xfId="1552" xr:uid="{00000000-0005-0000-0000-000010060000}"/>
    <cellStyle name="Output 21 2" xfId="1553" xr:uid="{00000000-0005-0000-0000-000011060000}"/>
    <cellStyle name="Output 21 3" xfId="1554" xr:uid="{00000000-0005-0000-0000-000012060000}"/>
    <cellStyle name="Output 3 2" xfId="1555" xr:uid="{00000000-0005-0000-0000-000013060000}"/>
    <cellStyle name="Output 3 3" xfId="1556" xr:uid="{00000000-0005-0000-0000-000014060000}"/>
    <cellStyle name="Output 4 2" xfId="1557" xr:uid="{00000000-0005-0000-0000-000015060000}"/>
    <cellStyle name="Output 4 3" xfId="1558" xr:uid="{00000000-0005-0000-0000-000016060000}"/>
    <cellStyle name="Output 5 2" xfId="1559" xr:uid="{00000000-0005-0000-0000-000017060000}"/>
    <cellStyle name="Output 5 3" xfId="1560" xr:uid="{00000000-0005-0000-0000-000018060000}"/>
    <cellStyle name="Output 6 2" xfId="1561" xr:uid="{00000000-0005-0000-0000-000019060000}"/>
    <cellStyle name="Output 6 3" xfId="1562" xr:uid="{00000000-0005-0000-0000-00001A060000}"/>
    <cellStyle name="Output 7 2" xfId="1563" xr:uid="{00000000-0005-0000-0000-00001B060000}"/>
    <cellStyle name="Output 7 3" xfId="1564" xr:uid="{00000000-0005-0000-0000-00001C060000}"/>
    <cellStyle name="Output 8 2" xfId="1565" xr:uid="{00000000-0005-0000-0000-00001D060000}"/>
    <cellStyle name="Output 8 3" xfId="1566" xr:uid="{00000000-0005-0000-0000-00001E060000}"/>
    <cellStyle name="Output 9 2" xfId="1567" xr:uid="{00000000-0005-0000-0000-00001F060000}"/>
    <cellStyle name="Output 9 3" xfId="1568" xr:uid="{00000000-0005-0000-0000-000020060000}"/>
    <cellStyle name="per.style" xfId="1569" xr:uid="{00000000-0005-0000-0000-000021060000}"/>
    <cellStyle name="Percent" xfId="1570" builtinId="5"/>
    <cellStyle name="regstoresfromspecstores" xfId="1571" xr:uid="{00000000-0005-0000-0000-000023060000}"/>
    <cellStyle name="RevList" xfId="1572" xr:uid="{00000000-0005-0000-0000-000024060000}"/>
    <cellStyle name="SHADEDSTORES" xfId="1573" xr:uid="{00000000-0005-0000-0000-000025060000}"/>
    <cellStyle name="specstores" xfId="1574" xr:uid="{00000000-0005-0000-0000-000026060000}"/>
    <cellStyle name="Subtotal" xfId="1575" xr:uid="{00000000-0005-0000-0000-000027060000}"/>
    <cellStyle name="Total 10 2" xfId="1576" xr:uid="{00000000-0005-0000-0000-000028060000}"/>
    <cellStyle name="Total 10 3" xfId="1577" xr:uid="{00000000-0005-0000-0000-000029060000}"/>
    <cellStyle name="Total 11 2" xfId="1578" xr:uid="{00000000-0005-0000-0000-00002A060000}"/>
    <cellStyle name="Total 11 3" xfId="1579" xr:uid="{00000000-0005-0000-0000-00002B060000}"/>
    <cellStyle name="Total 12 2" xfId="1580" xr:uid="{00000000-0005-0000-0000-00002C060000}"/>
    <cellStyle name="Total 12 3" xfId="1581" xr:uid="{00000000-0005-0000-0000-00002D060000}"/>
    <cellStyle name="Total 13 2" xfId="1582" xr:uid="{00000000-0005-0000-0000-00002E060000}"/>
    <cellStyle name="Total 13 3" xfId="1583" xr:uid="{00000000-0005-0000-0000-00002F060000}"/>
    <cellStyle name="Total 14 2" xfId="1584" xr:uid="{00000000-0005-0000-0000-000030060000}"/>
    <cellStyle name="Total 14 3" xfId="1585" xr:uid="{00000000-0005-0000-0000-000031060000}"/>
    <cellStyle name="Total 15 2" xfId="1586" xr:uid="{00000000-0005-0000-0000-000032060000}"/>
    <cellStyle name="Total 15 3" xfId="1587" xr:uid="{00000000-0005-0000-0000-000033060000}"/>
    <cellStyle name="Total 16 2" xfId="1588" xr:uid="{00000000-0005-0000-0000-000034060000}"/>
    <cellStyle name="Total 16 3" xfId="1589" xr:uid="{00000000-0005-0000-0000-000035060000}"/>
    <cellStyle name="Total 17 2" xfId="1590" xr:uid="{00000000-0005-0000-0000-000036060000}"/>
    <cellStyle name="Total 17 3" xfId="1591" xr:uid="{00000000-0005-0000-0000-000037060000}"/>
    <cellStyle name="Total 18 2" xfId="1592" xr:uid="{00000000-0005-0000-0000-000038060000}"/>
    <cellStyle name="Total 18 3" xfId="1593" xr:uid="{00000000-0005-0000-0000-000039060000}"/>
    <cellStyle name="Total 19 2" xfId="1594" xr:uid="{00000000-0005-0000-0000-00003A060000}"/>
    <cellStyle name="Total 19 3" xfId="1595" xr:uid="{00000000-0005-0000-0000-00003B060000}"/>
    <cellStyle name="Total 2 2" xfId="1596" xr:uid="{00000000-0005-0000-0000-00003C060000}"/>
    <cellStyle name="Total 2 2 2" xfId="1597" xr:uid="{00000000-0005-0000-0000-00003D060000}"/>
    <cellStyle name="Total 2 2 3" xfId="1598" xr:uid="{00000000-0005-0000-0000-00003E060000}"/>
    <cellStyle name="Total 2 3" xfId="1599" xr:uid="{00000000-0005-0000-0000-00003F060000}"/>
    <cellStyle name="Total 20 2" xfId="1600" xr:uid="{00000000-0005-0000-0000-000040060000}"/>
    <cellStyle name="Total 20 3" xfId="1601" xr:uid="{00000000-0005-0000-0000-000041060000}"/>
    <cellStyle name="Total 21 2" xfId="1602" xr:uid="{00000000-0005-0000-0000-000042060000}"/>
    <cellStyle name="Total 21 3" xfId="1603" xr:uid="{00000000-0005-0000-0000-000043060000}"/>
    <cellStyle name="Total 22 2" xfId="1604" xr:uid="{00000000-0005-0000-0000-000044060000}"/>
    <cellStyle name="Total 22 3" xfId="1605" xr:uid="{00000000-0005-0000-0000-000045060000}"/>
    <cellStyle name="Total 23 2" xfId="1606" xr:uid="{00000000-0005-0000-0000-000046060000}"/>
    <cellStyle name="Total 23 3" xfId="1607" xr:uid="{00000000-0005-0000-0000-000047060000}"/>
    <cellStyle name="Total 3 2" xfId="1608" xr:uid="{00000000-0005-0000-0000-000048060000}"/>
    <cellStyle name="Total 3 3" xfId="1609" xr:uid="{00000000-0005-0000-0000-000049060000}"/>
    <cellStyle name="Total 4 2" xfId="1610" xr:uid="{00000000-0005-0000-0000-00004A060000}"/>
    <cellStyle name="Total 4 3" xfId="1611" xr:uid="{00000000-0005-0000-0000-00004B060000}"/>
    <cellStyle name="Total 5 2" xfId="1612" xr:uid="{00000000-0005-0000-0000-00004C060000}"/>
    <cellStyle name="Total 5 3" xfId="1613" xr:uid="{00000000-0005-0000-0000-00004D060000}"/>
    <cellStyle name="Total 6 2" xfId="1614" xr:uid="{00000000-0005-0000-0000-00004E060000}"/>
    <cellStyle name="Total 6 3" xfId="1615" xr:uid="{00000000-0005-0000-0000-00004F060000}"/>
    <cellStyle name="Total 7 2" xfId="1616" xr:uid="{00000000-0005-0000-0000-000050060000}"/>
    <cellStyle name="Total 7 3" xfId="1617" xr:uid="{00000000-0005-0000-0000-000051060000}"/>
    <cellStyle name="Total 8 2" xfId="1618" xr:uid="{00000000-0005-0000-0000-000052060000}"/>
    <cellStyle name="Total 8 3" xfId="1619" xr:uid="{00000000-0005-0000-0000-000053060000}"/>
    <cellStyle name="Total 9 2" xfId="1620" xr:uid="{00000000-0005-0000-0000-000054060000}"/>
    <cellStyle name="Total 9 3" xfId="1621" xr:uid="{00000000-0005-0000-0000-000055060000}"/>
    <cellStyle name="Warning Text 10 2" xfId="1622" xr:uid="{00000000-0005-0000-0000-000056060000}"/>
    <cellStyle name="Warning Text 10 3" xfId="1623" xr:uid="{00000000-0005-0000-0000-000057060000}"/>
    <cellStyle name="Warning Text 11 2" xfId="1624" xr:uid="{00000000-0005-0000-0000-000058060000}"/>
    <cellStyle name="Warning Text 11 3" xfId="1625" xr:uid="{00000000-0005-0000-0000-000059060000}"/>
    <cellStyle name="Warning Text 12 2" xfId="1626" xr:uid="{00000000-0005-0000-0000-00005A060000}"/>
    <cellStyle name="Warning Text 12 3" xfId="1627" xr:uid="{00000000-0005-0000-0000-00005B060000}"/>
    <cellStyle name="Warning Text 13 2" xfId="1628" xr:uid="{00000000-0005-0000-0000-00005C060000}"/>
    <cellStyle name="Warning Text 13 3" xfId="1629" xr:uid="{00000000-0005-0000-0000-00005D060000}"/>
    <cellStyle name="Warning Text 14 2" xfId="1630" xr:uid="{00000000-0005-0000-0000-00005E060000}"/>
    <cellStyle name="Warning Text 14 3" xfId="1631" xr:uid="{00000000-0005-0000-0000-00005F060000}"/>
    <cellStyle name="Warning Text 15 2" xfId="1632" xr:uid="{00000000-0005-0000-0000-000060060000}"/>
    <cellStyle name="Warning Text 15 3" xfId="1633" xr:uid="{00000000-0005-0000-0000-000061060000}"/>
    <cellStyle name="Warning Text 16 2" xfId="1634" xr:uid="{00000000-0005-0000-0000-000062060000}"/>
    <cellStyle name="Warning Text 16 3" xfId="1635" xr:uid="{00000000-0005-0000-0000-000063060000}"/>
    <cellStyle name="Warning Text 17 2" xfId="1636" xr:uid="{00000000-0005-0000-0000-000064060000}"/>
    <cellStyle name="Warning Text 17 3" xfId="1637" xr:uid="{00000000-0005-0000-0000-000065060000}"/>
    <cellStyle name="Warning Text 18 2" xfId="1638" xr:uid="{00000000-0005-0000-0000-000066060000}"/>
    <cellStyle name="Warning Text 18 3" xfId="1639" xr:uid="{00000000-0005-0000-0000-000067060000}"/>
    <cellStyle name="Warning Text 19 2" xfId="1640" xr:uid="{00000000-0005-0000-0000-000068060000}"/>
    <cellStyle name="Warning Text 19 3" xfId="1641" xr:uid="{00000000-0005-0000-0000-000069060000}"/>
    <cellStyle name="Warning Text 2 2" xfId="1642" xr:uid="{00000000-0005-0000-0000-00006A060000}"/>
    <cellStyle name="Warning Text 2 2 2" xfId="1643" xr:uid="{00000000-0005-0000-0000-00006B060000}"/>
    <cellStyle name="Warning Text 2 2 3" xfId="1644" xr:uid="{00000000-0005-0000-0000-00006C060000}"/>
    <cellStyle name="Warning Text 2 3" xfId="1645" xr:uid="{00000000-0005-0000-0000-00006D060000}"/>
    <cellStyle name="Warning Text 20 2" xfId="1646" xr:uid="{00000000-0005-0000-0000-00006E060000}"/>
    <cellStyle name="Warning Text 20 3" xfId="1647" xr:uid="{00000000-0005-0000-0000-00006F060000}"/>
    <cellStyle name="Warning Text 21 2" xfId="1648" xr:uid="{00000000-0005-0000-0000-000070060000}"/>
    <cellStyle name="Warning Text 21 3" xfId="1649" xr:uid="{00000000-0005-0000-0000-000071060000}"/>
    <cellStyle name="Warning Text 3 2" xfId="1650" xr:uid="{00000000-0005-0000-0000-000072060000}"/>
    <cellStyle name="Warning Text 3 3" xfId="1651" xr:uid="{00000000-0005-0000-0000-000073060000}"/>
    <cellStyle name="Warning Text 4 2" xfId="1652" xr:uid="{00000000-0005-0000-0000-000074060000}"/>
    <cellStyle name="Warning Text 4 3" xfId="1653" xr:uid="{00000000-0005-0000-0000-000075060000}"/>
    <cellStyle name="Warning Text 5 2" xfId="1654" xr:uid="{00000000-0005-0000-0000-000076060000}"/>
    <cellStyle name="Warning Text 5 3" xfId="1655" xr:uid="{00000000-0005-0000-0000-000077060000}"/>
    <cellStyle name="Warning Text 6 2" xfId="1656" xr:uid="{00000000-0005-0000-0000-000078060000}"/>
    <cellStyle name="Warning Text 6 3" xfId="1657" xr:uid="{00000000-0005-0000-0000-000079060000}"/>
    <cellStyle name="Warning Text 7 2" xfId="1658" xr:uid="{00000000-0005-0000-0000-00007A060000}"/>
    <cellStyle name="Warning Text 7 3" xfId="1659" xr:uid="{00000000-0005-0000-0000-00007B060000}"/>
    <cellStyle name="Warning Text 8 2" xfId="1660" xr:uid="{00000000-0005-0000-0000-00007C060000}"/>
    <cellStyle name="Warning Text 8 3" xfId="1661" xr:uid="{00000000-0005-0000-0000-00007D060000}"/>
    <cellStyle name="Warning Text 9 2" xfId="1662" xr:uid="{00000000-0005-0000-0000-00007E060000}"/>
    <cellStyle name="Warning Text 9 3" xfId="1663" xr:uid="{00000000-0005-0000-0000-00007F06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xdr:colOff>
      <xdr:row>2</xdr:row>
      <xdr:rowOff>53340</xdr:rowOff>
    </xdr:from>
    <xdr:to>
      <xdr:col>5</xdr:col>
      <xdr:colOff>731520</xdr:colOff>
      <xdr:row>36</xdr:row>
      <xdr:rowOff>213360</xdr:rowOff>
    </xdr:to>
    <xdr:pic>
      <xdr:nvPicPr>
        <xdr:cNvPr id="45067" name="Picture 3">
          <a:extLst>
            <a:ext uri="{FF2B5EF4-FFF2-40B4-BE49-F238E27FC236}">
              <a16:creationId xmlns:a16="http://schemas.microsoft.com/office/drawing/2014/main" id="{9B55ECDB-511C-45DD-9EF3-690FE7AC51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609600"/>
          <a:ext cx="7680960" cy="922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5</xdr:col>
      <xdr:colOff>708660</xdr:colOff>
      <xdr:row>73</xdr:row>
      <xdr:rowOff>160020</xdr:rowOff>
    </xdr:to>
    <xdr:pic>
      <xdr:nvPicPr>
        <xdr:cNvPr id="45068" name="Picture 4">
          <a:extLst>
            <a:ext uri="{FF2B5EF4-FFF2-40B4-BE49-F238E27FC236}">
              <a16:creationId xmlns:a16="http://schemas.microsoft.com/office/drawing/2014/main" id="{F305814F-21F4-408A-A70E-041D5FA33D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157460"/>
          <a:ext cx="7703820" cy="949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75</xdr:row>
      <xdr:rowOff>45720</xdr:rowOff>
    </xdr:from>
    <xdr:to>
      <xdr:col>5</xdr:col>
      <xdr:colOff>731520</xdr:colOff>
      <xdr:row>109</xdr:row>
      <xdr:rowOff>266700</xdr:rowOff>
    </xdr:to>
    <xdr:pic>
      <xdr:nvPicPr>
        <xdr:cNvPr id="45069" name="Picture 5">
          <a:extLst>
            <a:ext uri="{FF2B5EF4-FFF2-40B4-BE49-F238E27FC236}">
              <a16:creationId xmlns:a16="http://schemas.microsoft.com/office/drawing/2014/main" id="{E39D7CB2-FE0F-4C9F-A59D-E6EEF1BC11E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20071080"/>
          <a:ext cx="7688580" cy="928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30480</xdr:colOff>
      <xdr:row>5</xdr:row>
      <xdr:rowOff>7620</xdr:rowOff>
    </xdr:from>
    <xdr:to>
      <xdr:col>12</xdr:col>
      <xdr:colOff>857217</xdr:colOff>
      <xdr:row>12</xdr:row>
      <xdr:rowOff>0</xdr:rowOff>
    </xdr:to>
    <xdr:sp macro="" textlink="">
      <xdr:nvSpPr>
        <xdr:cNvPr id="16385" name="Rectangle 1">
          <a:extLst>
            <a:ext uri="{FF2B5EF4-FFF2-40B4-BE49-F238E27FC236}">
              <a16:creationId xmlns:a16="http://schemas.microsoft.com/office/drawing/2014/main" id="{8F8DECB2-3D54-4C9A-9E4A-4D9CFA014BA6}"/>
            </a:ext>
          </a:extLst>
        </xdr:cNvPr>
        <xdr:cNvSpPr>
          <a:spLocks noChangeArrowheads="1"/>
        </xdr:cNvSpPr>
      </xdr:nvSpPr>
      <xdr:spPr bwMode="auto">
        <a:xfrm>
          <a:off x="487680" y="1744980"/>
          <a:ext cx="6675120" cy="121920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There were no significant capital commitment which have been approved or contracted for by the company as at  the balance sheet date except for the following commitment.</a:t>
          </a:r>
        </a:p>
        <a:p>
          <a:pPr algn="just" rtl="0">
            <a:defRPr sz="1000"/>
          </a:pPr>
          <a:endParaRPr lang="en-US" sz="1100" b="0" i="0" strike="noStrike">
            <a:solidFill>
              <a:srgbClr val="000000"/>
            </a:solidFill>
            <a:latin typeface="Times New Roman"/>
            <a:cs typeface="Times New Roman"/>
          </a:endParaRPr>
        </a:p>
        <a:p>
          <a:pPr algn="just" rtl="0">
            <a:defRPr sz="1000"/>
          </a:pPr>
          <a:r>
            <a:rPr lang="en-US" sz="1100" b="0" i="0" strike="noStrike">
              <a:solidFill>
                <a:srgbClr val="000000"/>
              </a:solidFill>
              <a:latin typeface="Times New Roman"/>
              <a:cs typeface="Times New Roman"/>
            </a:rPr>
            <a:t>On the 12th October 2004, the company signed a software purchasing agreement with Openarc Management (Pvt) Ltd to implement a software system at a cost of Rs 6,870,000/= and is currently in the process of implementation. As at 31st March 2006 an amount of Rs 1,471,843/= is outstanding in respect of the balance work to be performed with regard to the implementation.</a:t>
          </a:r>
        </a:p>
      </xdr:txBody>
    </xdr:sp>
    <xdr:clientData/>
  </xdr:twoCellAnchor>
  <xdr:twoCellAnchor>
    <xdr:from>
      <xdr:col>1</xdr:col>
      <xdr:colOff>30480</xdr:colOff>
      <xdr:row>24</xdr:row>
      <xdr:rowOff>9525</xdr:rowOff>
    </xdr:from>
    <xdr:to>
      <xdr:col>12</xdr:col>
      <xdr:colOff>840110</xdr:colOff>
      <xdr:row>62</xdr:row>
      <xdr:rowOff>47625</xdr:rowOff>
    </xdr:to>
    <xdr:sp macro="" textlink="">
      <xdr:nvSpPr>
        <xdr:cNvPr id="16387" name="Rectangle 3">
          <a:extLst>
            <a:ext uri="{FF2B5EF4-FFF2-40B4-BE49-F238E27FC236}">
              <a16:creationId xmlns:a16="http://schemas.microsoft.com/office/drawing/2014/main" id="{3322DE48-44DD-400D-A803-541378E53F7F}"/>
            </a:ext>
          </a:extLst>
        </xdr:cNvPr>
        <xdr:cNvSpPr>
          <a:spLocks noChangeArrowheads="1"/>
        </xdr:cNvSpPr>
      </xdr:nvSpPr>
      <xdr:spPr bwMode="auto">
        <a:xfrm>
          <a:off x="487680" y="4998720"/>
          <a:ext cx="6659880" cy="38862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Mr H.D.S.Amarasuriya, Chairman of the company is also Chairman of Singer (Sri Lanka) Limited,  with whom the Company engaged in the following transaction in the ordinary course of business. </a:t>
          </a:r>
        </a:p>
      </xdr:txBody>
    </xdr:sp>
    <xdr:clientData/>
  </xdr:twoCellAnchor>
  <xdr:twoCellAnchor>
    <xdr:from>
      <xdr:col>1</xdr:col>
      <xdr:colOff>0</xdr:colOff>
      <xdr:row>63</xdr:row>
      <xdr:rowOff>47625</xdr:rowOff>
    </xdr:from>
    <xdr:to>
      <xdr:col>12</xdr:col>
      <xdr:colOff>857211</xdr:colOff>
      <xdr:row>65</xdr:row>
      <xdr:rowOff>108585</xdr:rowOff>
    </xdr:to>
    <xdr:sp macro="" textlink="">
      <xdr:nvSpPr>
        <xdr:cNvPr id="16389" name="Rectangle 5">
          <a:extLst>
            <a:ext uri="{FF2B5EF4-FFF2-40B4-BE49-F238E27FC236}">
              <a16:creationId xmlns:a16="http://schemas.microsoft.com/office/drawing/2014/main" id="{50EAF332-48A1-4DAC-8D7A-56F967298830}"/>
            </a:ext>
          </a:extLst>
        </xdr:cNvPr>
        <xdr:cNvSpPr>
          <a:spLocks noChangeArrowheads="1"/>
        </xdr:cNvSpPr>
      </xdr:nvSpPr>
      <xdr:spPr bwMode="auto">
        <a:xfrm>
          <a:off x="457200" y="5562600"/>
          <a:ext cx="6705600" cy="41148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Mr H.A.Pieris, Director of the Company is also Director of  Singer (Sri Lanka) Limited,  with whom the Company engaged in the following transaction in the ordinary course of business. </a:t>
          </a:r>
        </a:p>
      </xdr:txBody>
    </xdr:sp>
    <xdr:clientData/>
  </xdr:twoCellAnchor>
  <xdr:twoCellAnchor>
    <xdr:from>
      <xdr:col>1</xdr:col>
      <xdr:colOff>30480</xdr:colOff>
      <xdr:row>66</xdr:row>
      <xdr:rowOff>38100</xdr:rowOff>
    </xdr:from>
    <xdr:to>
      <xdr:col>12</xdr:col>
      <xdr:colOff>857217</xdr:colOff>
      <xdr:row>68</xdr:row>
      <xdr:rowOff>62863</xdr:rowOff>
    </xdr:to>
    <xdr:sp macro="" textlink="">
      <xdr:nvSpPr>
        <xdr:cNvPr id="16391" name="Rectangle 7">
          <a:extLst>
            <a:ext uri="{FF2B5EF4-FFF2-40B4-BE49-F238E27FC236}">
              <a16:creationId xmlns:a16="http://schemas.microsoft.com/office/drawing/2014/main" id="{76E7CE6B-B2C3-4A3A-9561-2164B511AEE8}"/>
            </a:ext>
          </a:extLst>
        </xdr:cNvPr>
        <xdr:cNvSpPr>
          <a:spLocks noChangeArrowheads="1"/>
        </xdr:cNvSpPr>
      </xdr:nvSpPr>
      <xdr:spPr bwMode="auto">
        <a:xfrm>
          <a:off x="487680" y="6080760"/>
          <a:ext cx="6675120" cy="37338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Mr G.C.B.Wijeyesinghe,Director of the Company is also Director of Singer (Sri Lanka) Limited,  with whom the Company engaged in the following transaction in the ordinary course of business. </a:t>
          </a:r>
        </a:p>
      </xdr:txBody>
    </xdr:sp>
    <xdr:clientData/>
  </xdr:twoCellAnchor>
  <xdr:twoCellAnchor>
    <xdr:from>
      <xdr:col>1</xdr:col>
      <xdr:colOff>30480</xdr:colOff>
      <xdr:row>69</xdr:row>
      <xdr:rowOff>0</xdr:rowOff>
    </xdr:from>
    <xdr:to>
      <xdr:col>12</xdr:col>
      <xdr:colOff>857217</xdr:colOff>
      <xdr:row>71</xdr:row>
      <xdr:rowOff>47855</xdr:rowOff>
    </xdr:to>
    <xdr:sp macro="" textlink="">
      <xdr:nvSpPr>
        <xdr:cNvPr id="16393" name="Rectangle 9">
          <a:extLst>
            <a:ext uri="{FF2B5EF4-FFF2-40B4-BE49-F238E27FC236}">
              <a16:creationId xmlns:a16="http://schemas.microsoft.com/office/drawing/2014/main" id="{DD601504-2D32-4BB8-BC1B-1DC5AC800BD5}"/>
            </a:ext>
          </a:extLst>
        </xdr:cNvPr>
        <xdr:cNvSpPr>
          <a:spLocks noChangeArrowheads="1"/>
        </xdr:cNvSpPr>
      </xdr:nvSpPr>
      <xdr:spPr bwMode="auto">
        <a:xfrm>
          <a:off x="487680" y="6568440"/>
          <a:ext cx="6675120" cy="39624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Mr J.P.Cannon, Director of the Company is also Director of Singer (Sri Lanka) Limited,  with whom the Company engaged in the following transaction in the ordinary course of business. </a:t>
          </a:r>
        </a:p>
        <a:p>
          <a:pPr algn="just" rtl="0">
            <a:defRPr sz="1000"/>
          </a:pPr>
          <a:endParaRPr lang="en-US" sz="1100" b="0" i="0" strike="noStrike">
            <a:solidFill>
              <a:srgbClr val="000000"/>
            </a:solidFill>
            <a:latin typeface="Times New Roman"/>
            <a:cs typeface="Times New Roman"/>
          </a:endParaRPr>
        </a:p>
        <a:p>
          <a:pPr algn="just" rtl="0">
            <a:defRPr sz="1000"/>
          </a:pPr>
          <a:endParaRPr lang="en-US" sz="1100" b="0" i="0" strike="noStrike">
            <a:solidFill>
              <a:srgbClr val="000000"/>
            </a:solidFill>
            <a:latin typeface="Times New Roman"/>
            <a:cs typeface="Times New Roman"/>
          </a:endParaRPr>
        </a:p>
      </xdr:txBody>
    </xdr:sp>
    <xdr:clientData/>
  </xdr:twoCellAnchor>
  <xdr:twoCellAnchor>
    <xdr:from>
      <xdr:col>1</xdr:col>
      <xdr:colOff>0</xdr:colOff>
      <xdr:row>17</xdr:row>
      <xdr:rowOff>24765</xdr:rowOff>
    </xdr:from>
    <xdr:to>
      <xdr:col>12</xdr:col>
      <xdr:colOff>864863</xdr:colOff>
      <xdr:row>19</xdr:row>
      <xdr:rowOff>116205</xdr:rowOff>
    </xdr:to>
    <xdr:sp macro="" textlink="">
      <xdr:nvSpPr>
        <xdr:cNvPr id="16395" name="Rectangle 11">
          <a:extLst>
            <a:ext uri="{FF2B5EF4-FFF2-40B4-BE49-F238E27FC236}">
              <a16:creationId xmlns:a16="http://schemas.microsoft.com/office/drawing/2014/main" id="{E7B363EB-BD43-46B0-865E-D096D60834CA}"/>
            </a:ext>
          </a:extLst>
        </xdr:cNvPr>
        <xdr:cNvSpPr>
          <a:spLocks noChangeArrowheads="1"/>
        </xdr:cNvSpPr>
      </xdr:nvSpPr>
      <xdr:spPr bwMode="auto">
        <a:xfrm>
          <a:off x="457200" y="3787140"/>
          <a:ext cx="6713220" cy="44196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There have been no material events occurring after the balance sheet date that require adjustments to or disclosure in the financial statements.</a:t>
          </a:r>
        </a:p>
      </xdr:txBody>
    </xdr:sp>
    <xdr:clientData/>
  </xdr:twoCellAnchor>
  <xdr:twoCellAnchor>
    <xdr:from>
      <xdr:col>1</xdr:col>
      <xdr:colOff>68580</xdr:colOff>
      <xdr:row>24</xdr:row>
      <xdr:rowOff>0</xdr:rowOff>
    </xdr:from>
    <xdr:to>
      <xdr:col>12</xdr:col>
      <xdr:colOff>840110</xdr:colOff>
      <xdr:row>24</xdr:row>
      <xdr:rowOff>0</xdr:rowOff>
    </xdr:to>
    <xdr:sp macro="" textlink="">
      <xdr:nvSpPr>
        <xdr:cNvPr id="16397" name="Rectangle 13">
          <a:extLst>
            <a:ext uri="{FF2B5EF4-FFF2-40B4-BE49-F238E27FC236}">
              <a16:creationId xmlns:a16="http://schemas.microsoft.com/office/drawing/2014/main" id="{733252AF-1D78-486D-954B-D94C7D65DAFF}"/>
            </a:ext>
          </a:extLst>
        </xdr:cNvPr>
        <xdr:cNvSpPr>
          <a:spLocks noChangeArrowheads="1"/>
        </xdr:cNvSpPr>
      </xdr:nvSpPr>
      <xdr:spPr bwMode="auto">
        <a:xfrm>
          <a:off x="525780" y="4991100"/>
          <a:ext cx="6621780" cy="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The  amounts due to related parties and borrowings made from related parties have been disclosed under Notes 20 and 21 to the financial statements respectively.</a:t>
          </a:r>
        </a:p>
      </xdr:txBody>
    </xdr:sp>
    <xdr:clientData/>
  </xdr:twoCellAnchor>
  <xdr:twoCellAnchor>
    <xdr:from>
      <xdr:col>1</xdr:col>
      <xdr:colOff>30480</xdr:colOff>
      <xdr:row>24</xdr:row>
      <xdr:rowOff>0</xdr:rowOff>
    </xdr:from>
    <xdr:to>
      <xdr:col>12</xdr:col>
      <xdr:colOff>840110</xdr:colOff>
      <xdr:row>24</xdr:row>
      <xdr:rowOff>0</xdr:rowOff>
    </xdr:to>
    <xdr:sp macro="" textlink="">
      <xdr:nvSpPr>
        <xdr:cNvPr id="16399" name="Rectangle 15">
          <a:extLst>
            <a:ext uri="{FF2B5EF4-FFF2-40B4-BE49-F238E27FC236}">
              <a16:creationId xmlns:a16="http://schemas.microsoft.com/office/drawing/2014/main" id="{D31E0914-6977-4C21-9A11-0FDF483BA8CB}"/>
            </a:ext>
          </a:extLst>
        </xdr:cNvPr>
        <xdr:cNvSpPr>
          <a:spLocks noChangeArrowheads="1"/>
        </xdr:cNvSpPr>
      </xdr:nvSpPr>
      <xdr:spPr bwMode="auto">
        <a:xfrm>
          <a:off x="487680" y="4991100"/>
          <a:ext cx="6659880" cy="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Corporate guarantee issued on behalf of the Company to Sampath Bank Ltd by Singer Sri Lanka Ltd., is disclosed under Note 21 to the financial statements.</a:t>
          </a:r>
        </a:p>
      </xdr:txBody>
    </xdr:sp>
    <xdr:clientData/>
  </xdr:twoCellAnchor>
  <xdr:twoCellAnchor>
    <xdr:from>
      <xdr:col>1</xdr:col>
      <xdr:colOff>30480</xdr:colOff>
      <xdr:row>105</xdr:row>
      <xdr:rowOff>9525</xdr:rowOff>
    </xdr:from>
    <xdr:to>
      <xdr:col>12</xdr:col>
      <xdr:colOff>840110</xdr:colOff>
      <xdr:row>111</xdr:row>
      <xdr:rowOff>107</xdr:rowOff>
    </xdr:to>
    <xdr:sp macro="" textlink="">
      <xdr:nvSpPr>
        <xdr:cNvPr id="16401" name="Rectangle 17">
          <a:extLst>
            <a:ext uri="{FF2B5EF4-FFF2-40B4-BE49-F238E27FC236}">
              <a16:creationId xmlns:a16="http://schemas.microsoft.com/office/drawing/2014/main" id="{A21D9AAD-178A-45D0-AE44-831AA1377D5A}"/>
            </a:ext>
          </a:extLst>
        </xdr:cNvPr>
        <xdr:cNvSpPr>
          <a:spLocks noChangeArrowheads="1"/>
        </xdr:cNvSpPr>
      </xdr:nvSpPr>
      <xdr:spPr bwMode="auto">
        <a:xfrm>
          <a:off x="487680" y="12885420"/>
          <a:ext cx="6659880" cy="104394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lnSpc>
              <a:spcPts val="1100"/>
            </a:lnSpc>
            <a:defRPr sz="1000"/>
          </a:pPr>
          <a:r>
            <a:rPr lang="en-US" sz="1100" b="0" i="0" strike="noStrike">
              <a:solidFill>
                <a:srgbClr val="000000"/>
              </a:solidFill>
              <a:latin typeface="Times New Roman"/>
              <a:cs typeface="Times New Roman"/>
            </a:rPr>
            <a:t>Mr H.D.S.Amarasuriya, Chairman of the company is also Chairman / Managing Director / Director of Singer (Sri Lanka) Limited, Reginis Lanka Ltd, First Capital Treasures Limited, First Capital Asset Management Ltd, First Capital Markets Ltd, First Capital Money Brokers Ltd, Commercial Leasing Co Ltd, First Capital Ltd, National Development Bank Ltd, Bata Shoe Company Ltd, Commercial Fund Management (Pvt) Ltd, Equity Investments Lanka Ltd, Teleshan Networks (pvt) Ltd, Navigator Management (Pvt)  Ltd, Singer Asia Sourcing Ltd, PtT Singer Industries Indonesia Ltd and Brand Trading (Indis) Pvt Ltd with whom the company may have contracts covering normal business transactions.</a:t>
          </a:r>
        </a:p>
      </xdr:txBody>
    </xdr:sp>
    <xdr:clientData/>
  </xdr:twoCellAnchor>
  <xdr:twoCellAnchor>
    <xdr:from>
      <xdr:col>1</xdr:col>
      <xdr:colOff>0</xdr:colOff>
      <xdr:row>111</xdr:row>
      <xdr:rowOff>154305</xdr:rowOff>
    </xdr:from>
    <xdr:to>
      <xdr:col>12</xdr:col>
      <xdr:colOff>857211</xdr:colOff>
      <xdr:row>115</xdr:row>
      <xdr:rowOff>171433</xdr:rowOff>
    </xdr:to>
    <xdr:sp macro="" textlink="">
      <xdr:nvSpPr>
        <xdr:cNvPr id="16402" name="Rectangle 18">
          <a:extLst>
            <a:ext uri="{FF2B5EF4-FFF2-40B4-BE49-F238E27FC236}">
              <a16:creationId xmlns:a16="http://schemas.microsoft.com/office/drawing/2014/main" id="{98F90F84-21F5-482E-9F95-635BB2364B24}"/>
            </a:ext>
          </a:extLst>
        </xdr:cNvPr>
        <xdr:cNvSpPr>
          <a:spLocks noChangeArrowheads="1"/>
        </xdr:cNvSpPr>
      </xdr:nvSpPr>
      <xdr:spPr bwMode="auto">
        <a:xfrm>
          <a:off x="457200" y="14081760"/>
          <a:ext cx="6705600" cy="71628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Mr H.A.Pieris, Director of the company is also Director / Alternate Director of Singer Industries (Ceylon) Limited, Reginis Lanka Ltd, Commercial Leasing Co Ltd,First Capital Ltd, First Capital Treasuries Limited, First Capital Asset Management Ltd, First Capital  Markets Ltd, Commercial Fund Management (Pvt) Ltd, with whom the company may have contracts covering normal business transactions.</a:t>
          </a:r>
        </a:p>
      </xdr:txBody>
    </xdr:sp>
    <xdr:clientData/>
  </xdr:twoCellAnchor>
  <xdr:twoCellAnchor>
    <xdr:from>
      <xdr:col>1</xdr:col>
      <xdr:colOff>30480</xdr:colOff>
      <xdr:row>116</xdr:row>
      <xdr:rowOff>38100</xdr:rowOff>
    </xdr:from>
    <xdr:to>
      <xdr:col>12</xdr:col>
      <xdr:colOff>857217</xdr:colOff>
      <xdr:row>120</xdr:row>
      <xdr:rowOff>9717</xdr:rowOff>
    </xdr:to>
    <xdr:sp macro="" textlink="">
      <xdr:nvSpPr>
        <xdr:cNvPr id="16403" name="Rectangle 19">
          <a:extLst>
            <a:ext uri="{FF2B5EF4-FFF2-40B4-BE49-F238E27FC236}">
              <a16:creationId xmlns:a16="http://schemas.microsoft.com/office/drawing/2014/main" id="{8CCFD753-6A61-46DA-97A4-A43A6938FAC6}"/>
            </a:ext>
          </a:extLst>
        </xdr:cNvPr>
        <xdr:cNvSpPr>
          <a:spLocks noChangeArrowheads="1"/>
        </xdr:cNvSpPr>
      </xdr:nvSpPr>
      <xdr:spPr bwMode="auto">
        <a:xfrm>
          <a:off x="487680" y="14843760"/>
          <a:ext cx="6675120" cy="67056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Mr G.C.B.Wijeyesinghe,Director of the company is also Director of Singer Industries (Ceylon) Limited, Reginis Lanka Ltd, Ayojana Fund (Pvt) ltd, NDB Venture Investments (Pvt) Ltd, Finlays Travels Ltd, Central Finance Co Ltd,Ceylon Trading Co Ltd, National Development Bank Ltd, Maersk Seland (Pvt) Ltd and Navigatore Management (Pvt) Ltd, with whom the company may have contracts covering normal business transactions.</a:t>
          </a:r>
        </a:p>
      </xdr:txBody>
    </xdr:sp>
    <xdr:clientData/>
  </xdr:twoCellAnchor>
  <xdr:twoCellAnchor>
    <xdr:from>
      <xdr:col>1</xdr:col>
      <xdr:colOff>30480</xdr:colOff>
      <xdr:row>121</xdr:row>
      <xdr:rowOff>0</xdr:rowOff>
    </xdr:from>
    <xdr:to>
      <xdr:col>12</xdr:col>
      <xdr:colOff>857217</xdr:colOff>
      <xdr:row>126</xdr:row>
      <xdr:rowOff>38100</xdr:rowOff>
    </xdr:to>
    <xdr:sp macro="" textlink="">
      <xdr:nvSpPr>
        <xdr:cNvPr id="16404" name="Rectangle 20">
          <a:extLst>
            <a:ext uri="{FF2B5EF4-FFF2-40B4-BE49-F238E27FC236}">
              <a16:creationId xmlns:a16="http://schemas.microsoft.com/office/drawing/2014/main" id="{70A4AE4A-F1CB-4798-92B1-625E87DFD425}"/>
            </a:ext>
          </a:extLst>
        </xdr:cNvPr>
        <xdr:cNvSpPr>
          <a:spLocks noChangeArrowheads="1"/>
        </xdr:cNvSpPr>
      </xdr:nvSpPr>
      <xdr:spPr bwMode="auto">
        <a:xfrm>
          <a:off x="487680" y="15681960"/>
          <a:ext cx="6675120" cy="91440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Mr J.P.Cannon, Director of the company is also Director of Singer Asia Logistics Limited, Commercial Leasing Company Ltd, First Capital Ltd, International Leasing and Financial Service Ltd, Targhee Belgium SA, PT Singer Indonesia Tbk, Singer (Vietnam) Ltd, Rheho Liquidation Management NV, Yelrihs Company Ltd, Singer Taiwan Ltd, Brand Trading (India) Pvt Ltd, Btinia Ltd, Reho Admin Services Inc and Singer Corporation Ltd with whom the company may have contracts covering normal business transactions.</a:t>
          </a:r>
        </a:p>
        <a:p>
          <a:pPr algn="just" rtl="0">
            <a:defRPr sz="1000"/>
          </a:pPr>
          <a:endParaRPr lang="en-US" sz="1100" b="0" i="0" strike="noStrike">
            <a:solidFill>
              <a:srgbClr val="000000"/>
            </a:solidFill>
            <a:latin typeface="Times New Roman"/>
            <a:cs typeface="Times New Roman"/>
          </a:endParaRPr>
        </a:p>
        <a:p>
          <a:pPr algn="just" rtl="0">
            <a:defRPr sz="1000"/>
          </a:pPr>
          <a:endParaRPr lang="en-US" sz="1100" b="0" i="0" strike="noStrike">
            <a:solidFill>
              <a:srgbClr val="000000"/>
            </a:solidFill>
            <a:latin typeface="Times New Roman"/>
            <a:cs typeface="Times New Roman"/>
          </a:endParaRPr>
        </a:p>
        <a:p>
          <a:pPr algn="just" rtl="0">
            <a:defRPr sz="1000"/>
          </a:pPr>
          <a:endParaRPr lang="en-US" sz="1100" b="0" i="0" strike="noStrike">
            <a:solidFill>
              <a:srgbClr val="000000"/>
            </a:solidFill>
            <a:latin typeface="Times New Roman"/>
            <a:cs typeface="Times New Roman"/>
          </a:endParaRPr>
        </a:p>
        <a:p>
          <a:pPr algn="just" rtl="0">
            <a:defRPr sz="1000"/>
          </a:pPr>
          <a:endParaRPr lang="en-US" sz="1100" b="0" i="0" strike="noStrike">
            <a:solidFill>
              <a:srgbClr val="000000"/>
            </a:solidFill>
            <a:latin typeface="Times New Roman"/>
            <a:cs typeface="Times New Roman"/>
          </a:endParaRPr>
        </a:p>
      </xdr:txBody>
    </xdr:sp>
    <xdr:clientData/>
  </xdr:twoCellAnchor>
  <xdr:twoCellAnchor>
    <xdr:from>
      <xdr:col>1</xdr:col>
      <xdr:colOff>30480</xdr:colOff>
      <xdr:row>72</xdr:row>
      <xdr:rowOff>0</xdr:rowOff>
    </xdr:from>
    <xdr:to>
      <xdr:col>12</xdr:col>
      <xdr:colOff>857217</xdr:colOff>
      <xdr:row>74</xdr:row>
      <xdr:rowOff>47855</xdr:rowOff>
    </xdr:to>
    <xdr:sp macro="" textlink="">
      <xdr:nvSpPr>
        <xdr:cNvPr id="16405" name="Rectangle 21">
          <a:extLst>
            <a:ext uri="{FF2B5EF4-FFF2-40B4-BE49-F238E27FC236}">
              <a16:creationId xmlns:a16="http://schemas.microsoft.com/office/drawing/2014/main" id="{B025CD1D-506C-4DD9-A050-7268E3D8251A}"/>
            </a:ext>
          </a:extLst>
        </xdr:cNvPr>
        <xdr:cNvSpPr>
          <a:spLocks noChangeArrowheads="1"/>
        </xdr:cNvSpPr>
      </xdr:nvSpPr>
      <xdr:spPr bwMode="auto">
        <a:xfrm>
          <a:off x="487680" y="7094220"/>
          <a:ext cx="6675120" cy="39624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Mr K. Shah, Director of the Company is also Director of Singer (Sri Lanka) Limited,  with whom the Company engaged in the following transaction in the ordinary course of business. </a:t>
          </a:r>
        </a:p>
        <a:p>
          <a:pPr algn="just" rtl="0">
            <a:defRPr sz="1000"/>
          </a:pPr>
          <a:endParaRPr lang="en-US" sz="1100" b="0" i="0" strike="noStrike">
            <a:solidFill>
              <a:srgbClr val="000000"/>
            </a:solidFill>
            <a:latin typeface="Times New Roman"/>
            <a:cs typeface="Times New Roman"/>
          </a:endParaRPr>
        </a:p>
        <a:p>
          <a:pPr algn="just" rtl="0">
            <a:defRPr sz="1000"/>
          </a:pPr>
          <a:endParaRPr lang="en-US" sz="1100" b="0" i="0" strike="noStrike">
            <a:solidFill>
              <a:srgbClr val="000000"/>
            </a:solidFill>
            <a:latin typeface="Times New Roman"/>
            <a:cs typeface="Times New Roman"/>
          </a:endParaRPr>
        </a:p>
      </xdr:txBody>
    </xdr:sp>
    <xdr:clientData/>
  </xdr:twoCellAnchor>
  <xdr:twoCellAnchor>
    <xdr:from>
      <xdr:col>1</xdr:col>
      <xdr:colOff>30480</xdr:colOff>
      <xdr:row>75</xdr:row>
      <xdr:rowOff>0</xdr:rowOff>
    </xdr:from>
    <xdr:to>
      <xdr:col>12</xdr:col>
      <xdr:colOff>857217</xdr:colOff>
      <xdr:row>77</xdr:row>
      <xdr:rowOff>47855</xdr:rowOff>
    </xdr:to>
    <xdr:sp macro="" textlink="">
      <xdr:nvSpPr>
        <xdr:cNvPr id="16406" name="Rectangle 22">
          <a:extLst>
            <a:ext uri="{FF2B5EF4-FFF2-40B4-BE49-F238E27FC236}">
              <a16:creationId xmlns:a16="http://schemas.microsoft.com/office/drawing/2014/main" id="{AD988D1A-8ADB-4E41-B82B-E5BCBC24CEAF}"/>
            </a:ext>
          </a:extLst>
        </xdr:cNvPr>
        <xdr:cNvSpPr>
          <a:spLocks noChangeArrowheads="1"/>
        </xdr:cNvSpPr>
      </xdr:nvSpPr>
      <xdr:spPr bwMode="auto">
        <a:xfrm>
          <a:off x="487680" y="7620000"/>
          <a:ext cx="6675120" cy="39624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Mr P. Shivaji, Director of the Company is also Director of Singer (Sri Lanka) Limited,  with whom the Company engaged in the following transaction in the ordinary course of business. </a:t>
          </a:r>
        </a:p>
        <a:p>
          <a:pPr algn="just" rtl="0">
            <a:defRPr sz="1000"/>
          </a:pPr>
          <a:endParaRPr lang="en-US" sz="1100" b="0" i="0" strike="noStrike">
            <a:solidFill>
              <a:srgbClr val="000000"/>
            </a:solidFill>
            <a:latin typeface="Times New Roman"/>
            <a:cs typeface="Times New Roman"/>
          </a:endParaRPr>
        </a:p>
        <a:p>
          <a:pPr algn="just" rtl="0">
            <a:defRPr sz="1000"/>
          </a:pPr>
          <a:endParaRPr lang="en-US" sz="1100" b="0" i="0" strike="noStrike">
            <a:solidFill>
              <a:srgbClr val="000000"/>
            </a:solidFill>
            <a:latin typeface="Times New Roman"/>
            <a:cs typeface="Times New Roman"/>
          </a:endParaRPr>
        </a:p>
      </xdr:txBody>
    </xdr:sp>
    <xdr:clientData/>
  </xdr:twoCellAnchor>
  <xdr:twoCellAnchor>
    <xdr:from>
      <xdr:col>1</xdr:col>
      <xdr:colOff>30480</xdr:colOff>
      <xdr:row>78</xdr:row>
      <xdr:rowOff>24765</xdr:rowOff>
    </xdr:from>
    <xdr:to>
      <xdr:col>12</xdr:col>
      <xdr:colOff>857217</xdr:colOff>
      <xdr:row>80</xdr:row>
      <xdr:rowOff>70485</xdr:rowOff>
    </xdr:to>
    <xdr:sp macro="" textlink="">
      <xdr:nvSpPr>
        <xdr:cNvPr id="16407" name="Rectangle 23">
          <a:extLst>
            <a:ext uri="{FF2B5EF4-FFF2-40B4-BE49-F238E27FC236}">
              <a16:creationId xmlns:a16="http://schemas.microsoft.com/office/drawing/2014/main" id="{5E7C7063-C4EF-44E1-AAA7-85BD1DBED24C}"/>
            </a:ext>
          </a:extLst>
        </xdr:cNvPr>
        <xdr:cNvSpPr>
          <a:spLocks noChangeArrowheads="1"/>
        </xdr:cNvSpPr>
      </xdr:nvSpPr>
      <xdr:spPr bwMode="auto">
        <a:xfrm>
          <a:off x="487680" y="8168640"/>
          <a:ext cx="6675120" cy="39624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Mr N.M. Prakash, Director of the Company is also Director of Singer (Sri Lanka) Limited,  with whom the Company engaged in the following transaction in the ordinary course of business. </a:t>
          </a:r>
        </a:p>
        <a:p>
          <a:pPr algn="just" rtl="0">
            <a:defRPr sz="1000"/>
          </a:pPr>
          <a:endParaRPr lang="en-US" sz="1100" b="0" i="0" strike="noStrike">
            <a:solidFill>
              <a:srgbClr val="000000"/>
            </a:solidFill>
            <a:latin typeface="Times New Roman"/>
            <a:cs typeface="Times New Roman"/>
          </a:endParaRPr>
        </a:p>
        <a:p>
          <a:pPr algn="just" rtl="0">
            <a:defRPr sz="1000"/>
          </a:pPr>
          <a:endParaRPr lang="en-US" sz="1100" b="0" i="0" strike="noStrike">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68580</xdr:colOff>
      <xdr:row>45</xdr:row>
      <xdr:rowOff>24765</xdr:rowOff>
    </xdr:from>
    <xdr:to>
      <xdr:col>8</xdr:col>
      <xdr:colOff>902950</xdr:colOff>
      <xdr:row>47</xdr:row>
      <xdr:rowOff>32441</xdr:rowOff>
    </xdr:to>
    <xdr:sp macro="" textlink="">
      <xdr:nvSpPr>
        <xdr:cNvPr id="18433" name="Rectangle 1">
          <a:extLst>
            <a:ext uri="{FF2B5EF4-FFF2-40B4-BE49-F238E27FC236}">
              <a16:creationId xmlns:a16="http://schemas.microsoft.com/office/drawing/2014/main" id="{D728BD44-018D-41BF-A305-ED0AE5F423F5}"/>
            </a:ext>
          </a:extLst>
        </xdr:cNvPr>
        <xdr:cNvSpPr>
          <a:spLocks noChangeArrowheads="1"/>
        </xdr:cNvSpPr>
      </xdr:nvSpPr>
      <xdr:spPr bwMode="auto">
        <a:xfrm>
          <a:off x="617220" y="8823960"/>
          <a:ext cx="6621780" cy="35052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The  amounts due to related parties and borrowings made from related parties have been disclosed under Notes 20 and 21 to the financial statements respectively.</a:t>
          </a:r>
        </a:p>
      </xdr:txBody>
    </xdr:sp>
    <xdr:clientData/>
  </xdr:twoCellAnchor>
  <xdr:twoCellAnchor>
    <xdr:from>
      <xdr:col>1</xdr:col>
      <xdr:colOff>30480</xdr:colOff>
      <xdr:row>48</xdr:row>
      <xdr:rowOff>4445</xdr:rowOff>
    </xdr:from>
    <xdr:to>
      <xdr:col>8</xdr:col>
      <xdr:colOff>908708</xdr:colOff>
      <xdr:row>49</xdr:row>
      <xdr:rowOff>154420</xdr:rowOff>
    </xdr:to>
    <xdr:sp macro="" textlink="">
      <xdr:nvSpPr>
        <xdr:cNvPr id="18434" name="Rectangle 2">
          <a:extLst>
            <a:ext uri="{FF2B5EF4-FFF2-40B4-BE49-F238E27FC236}">
              <a16:creationId xmlns:a16="http://schemas.microsoft.com/office/drawing/2014/main" id="{6E822BF5-AD5D-46E4-8F7F-D470BBAFCB34}"/>
            </a:ext>
          </a:extLst>
        </xdr:cNvPr>
        <xdr:cNvSpPr>
          <a:spLocks noChangeArrowheads="1"/>
        </xdr:cNvSpPr>
      </xdr:nvSpPr>
      <xdr:spPr bwMode="auto">
        <a:xfrm>
          <a:off x="579120" y="9319260"/>
          <a:ext cx="6675120" cy="33528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Corporate guarantee issued on behalf of the Company to Sampath Bank Ltd by Singer Sri Lanka Ltd., is disclosed under Note 21 to the financial statements.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NANCESERVER\Users\Jeevaka\Input%20Local%20Currancy%20DEC%2006%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Jeevaka\Accounts\SEP2005\Input%20Local%20Currancy%20SEPTEMBER05%20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
      <sheetName val="start"/>
      <sheetName val="ISinput"/>
      <sheetName val="Sales_Supp"/>
      <sheetName val="Other Income"/>
      <sheetName val="SAexpdetails"/>
      <sheetName val="INBANK"/>
      <sheetName val="TB"/>
      <sheetName val="BSinput"/>
      <sheetName val="Cashflow"/>
      <sheetName val="Period Exp IB"/>
      <sheetName val="Period ExpXXXX"/>
      <sheetName val="PRINT"/>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
      <sheetName val="start"/>
      <sheetName val="ISinput"/>
      <sheetName val="Other Income"/>
      <sheetName val="SAexpdetails"/>
      <sheetName val="TB"/>
      <sheetName val="BSinput"/>
      <sheetName val="Period Exp"/>
      <sheetName val="PRINT"/>
    </sheetNames>
    <sheetDataSet>
      <sheetData sheetId="0"/>
      <sheetData sheetId="1"/>
      <sheetData sheetId="2"/>
      <sheetData sheetId="3" refreshError="1"/>
      <sheetData sheetId="4"/>
      <sheetData sheetId="5" refreshError="1"/>
      <sheetData sheetId="6"/>
      <sheetData sheetId="7" refreshError="1"/>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71"/>
  <sheetViews>
    <sheetView view="pageBreakPreview" zoomScale="85" zoomScaleNormal="100" zoomScaleSheetLayoutView="85" workbookViewId="0">
      <pane xSplit="5" ySplit="2" topLeftCell="F555" activePane="bottomRight" state="frozen"/>
      <selection activeCell="B17" sqref="B17"/>
      <selection pane="topRight" activeCell="B17" sqref="B17"/>
      <selection pane="bottomLeft" activeCell="B17" sqref="B17"/>
      <selection pane="bottomRight" activeCell="H567" sqref="H567"/>
    </sheetView>
  </sheetViews>
  <sheetFormatPr defaultColWidth="10.6640625" defaultRowHeight="13.2" x14ac:dyDescent="0.25"/>
  <cols>
    <col min="1" max="1" width="2.109375" style="104" customWidth="1"/>
    <col min="2" max="2" width="12.33203125" style="87" customWidth="1"/>
    <col min="3" max="3" width="37.44140625" style="88" bestFit="1" customWidth="1"/>
    <col min="4" max="4" width="5.88671875" style="191" customWidth="1"/>
    <col min="5" max="5" width="5.109375" style="191" customWidth="1"/>
    <col min="6" max="6" width="12.33203125" style="108" bestFit="1" customWidth="1"/>
    <col min="7" max="7" width="43.6640625" style="108" customWidth="1"/>
    <col min="8" max="8" width="19.109375" style="184" bestFit="1" customWidth="1"/>
    <col min="9" max="9" width="4" style="184" customWidth="1"/>
    <col min="10" max="10" width="19.109375" style="184" bestFit="1" customWidth="1"/>
    <col min="11" max="11" width="19.109375" style="184" customWidth="1"/>
    <col min="12" max="12" width="37.109375" style="88" bestFit="1" customWidth="1"/>
    <col min="13" max="16384" width="10.6640625" style="88"/>
  </cols>
  <sheetData>
    <row r="1" spans="2:14" ht="30.6" customHeight="1" x14ac:dyDescent="0.25">
      <c r="F1" s="185"/>
      <c r="G1" s="187" t="s">
        <v>580</v>
      </c>
      <c r="H1" s="216">
        <v>42460</v>
      </c>
      <c r="I1" s="186"/>
      <c r="J1" s="216">
        <v>42094</v>
      </c>
      <c r="K1" s="216"/>
      <c r="L1" s="154"/>
    </row>
    <row r="2" spans="2:14" x14ac:dyDescent="0.25">
      <c r="B2" s="87" t="s">
        <v>14</v>
      </c>
      <c r="C2" s="88" t="s">
        <v>15</v>
      </c>
      <c r="F2" s="87" t="s">
        <v>14</v>
      </c>
      <c r="G2" s="88" t="s">
        <v>15</v>
      </c>
      <c r="H2" s="89" t="s">
        <v>326</v>
      </c>
      <c r="I2" s="89"/>
      <c r="J2" s="89" t="s">
        <v>326</v>
      </c>
      <c r="K2" s="89"/>
      <c r="L2" s="322" t="s">
        <v>794</v>
      </c>
      <c r="M2" s="323"/>
      <c r="N2" s="323"/>
    </row>
    <row r="3" spans="2:14" ht="17.399999999999999" customHeight="1" x14ac:dyDescent="0.25">
      <c r="B3" s="34">
        <v>110101001</v>
      </c>
      <c r="C3" s="34" t="s">
        <v>378</v>
      </c>
      <c r="D3" s="192" t="str">
        <f t="shared" ref="D3:E6" si="0">IF(B3=F3,"","@@@@@")</f>
        <v/>
      </c>
      <c r="E3" s="192" t="str">
        <f t="shared" si="0"/>
        <v/>
      </c>
      <c r="F3" s="200">
        <v>110101001</v>
      </c>
      <c r="G3" s="200" t="s">
        <v>378</v>
      </c>
      <c r="H3" s="189">
        <v>2361133</v>
      </c>
      <c r="I3" s="193"/>
      <c r="J3" s="193">
        <v>1015409</v>
      </c>
      <c r="K3" s="193"/>
      <c r="L3" s="47" t="s">
        <v>499</v>
      </c>
    </row>
    <row r="4" spans="2:14" ht="17.399999999999999" customHeight="1" x14ac:dyDescent="0.25">
      <c r="B4" s="34">
        <v>110101063</v>
      </c>
      <c r="C4" s="34" t="s">
        <v>16</v>
      </c>
      <c r="D4" s="192" t="str">
        <f t="shared" si="0"/>
        <v/>
      </c>
      <c r="E4" s="192" t="str">
        <f t="shared" si="0"/>
        <v/>
      </c>
      <c r="F4" s="200">
        <v>110101063</v>
      </c>
      <c r="G4" s="200" t="s">
        <v>16</v>
      </c>
      <c r="H4" s="189">
        <v>1471409</v>
      </c>
      <c r="I4" s="193"/>
      <c r="J4" s="189">
        <v>1021710</v>
      </c>
      <c r="K4" s="189"/>
      <c r="L4" s="47" t="s">
        <v>499</v>
      </c>
    </row>
    <row r="5" spans="2:14" ht="17.399999999999999" customHeight="1" x14ac:dyDescent="0.25">
      <c r="B5" s="34">
        <v>110101313</v>
      </c>
      <c r="C5" s="34" t="s">
        <v>17</v>
      </c>
      <c r="D5" s="192" t="str">
        <f t="shared" si="0"/>
        <v/>
      </c>
      <c r="E5" s="192" t="str">
        <f t="shared" si="0"/>
        <v/>
      </c>
      <c r="F5" s="200">
        <v>110101313</v>
      </c>
      <c r="G5" s="200" t="s">
        <v>17</v>
      </c>
      <c r="H5" s="189">
        <v>0</v>
      </c>
      <c r="I5" s="193"/>
      <c r="J5" s="193">
        <v>-16600000</v>
      </c>
      <c r="K5" s="193"/>
      <c r="L5" s="107">
        <v>0</v>
      </c>
    </row>
    <row r="6" spans="2:14" ht="17.399999999999999" customHeight="1" x14ac:dyDescent="0.25">
      <c r="B6" s="34">
        <v>110101604</v>
      </c>
      <c r="C6" s="34" t="s">
        <v>725</v>
      </c>
      <c r="D6" s="192" t="str">
        <f t="shared" si="0"/>
        <v/>
      </c>
      <c r="E6" s="192" t="str">
        <f t="shared" si="0"/>
        <v/>
      </c>
      <c r="F6" s="200">
        <v>110101604</v>
      </c>
      <c r="G6" s="200" t="s">
        <v>725</v>
      </c>
      <c r="H6" s="193"/>
      <c r="I6" s="193"/>
      <c r="J6" s="193"/>
      <c r="K6" s="193"/>
      <c r="L6" s="107"/>
    </row>
    <row r="7" spans="2:14" ht="17.399999999999999" customHeight="1" x14ac:dyDescent="0.25">
      <c r="B7" s="34">
        <v>110101708</v>
      </c>
      <c r="C7" s="34" t="s">
        <v>795</v>
      </c>
      <c r="D7" s="192" t="str">
        <f>IF(B7=F7,"","@@@@@")</f>
        <v/>
      </c>
      <c r="E7" s="192" t="str">
        <f>IF(C7=G7,"","@@@@@")</f>
        <v/>
      </c>
      <c r="F7" s="200">
        <v>110101708</v>
      </c>
      <c r="G7" s="200" t="s">
        <v>795</v>
      </c>
      <c r="H7" s="193"/>
      <c r="I7" s="193"/>
      <c r="J7" s="193"/>
      <c r="K7" s="193"/>
      <c r="L7" s="107"/>
    </row>
    <row r="8" spans="2:14" ht="17.399999999999999" customHeight="1" x14ac:dyDescent="0.25">
      <c r="B8" s="34">
        <v>110101743</v>
      </c>
      <c r="C8" s="34" t="s">
        <v>882</v>
      </c>
      <c r="D8" s="192" t="str">
        <f>IF(B8=F8,"","@@@@@")</f>
        <v/>
      </c>
      <c r="E8" s="192" t="str">
        <f>IF(C8=G8,"","@@@@@")</f>
        <v/>
      </c>
      <c r="F8" s="200">
        <v>110101743</v>
      </c>
      <c r="G8" s="200" t="s">
        <v>882</v>
      </c>
      <c r="H8" s="193"/>
      <c r="I8" s="193"/>
      <c r="J8" s="193"/>
      <c r="K8" s="193"/>
      <c r="L8" s="107"/>
    </row>
    <row r="9" spans="2:14" ht="17.399999999999999" customHeight="1" x14ac:dyDescent="0.25">
      <c r="B9" s="34">
        <v>110101779</v>
      </c>
      <c r="C9" s="34" t="s">
        <v>931</v>
      </c>
      <c r="D9" s="192" t="str">
        <f t="shared" ref="D9:D31" si="1">IF(B9=F9,"","@@@@@")</f>
        <v/>
      </c>
      <c r="E9" s="192" t="str">
        <f t="shared" ref="E9:E31" si="2">IF(C9=G9,"","@@@@@")</f>
        <v/>
      </c>
      <c r="F9" s="200">
        <v>110101779</v>
      </c>
      <c r="G9" s="200" t="s">
        <v>931</v>
      </c>
      <c r="H9" s="189">
        <v>384800</v>
      </c>
      <c r="I9" s="193"/>
      <c r="J9" s="189">
        <v>0</v>
      </c>
      <c r="K9" s="189"/>
      <c r="L9" s="107"/>
    </row>
    <row r="10" spans="2:14" ht="17.399999999999999" customHeight="1" x14ac:dyDescent="0.25">
      <c r="B10" s="34">
        <v>110102002</v>
      </c>
      <c r="C10" s="34" t="s">
        <v>18</v>
      </c>
      <c r="D10" s="192" t="str">
        <f t="shared" si="1"/>
        <v/>
      </c>
      <c r="E10" s="192" t="str">
        <f t="shared" si="2"/>
        <v/>
      </c>
      <c r="F10" s="200">
        <v>110102002</v>
      </c>
      <c r="G10" s="200" t="s">
        <v>18</v>
      </c>
      <c r="H10" s="189">
        <v>-79166558</v>
      </c>
      <c r="I10" s="193"/>
      <c r="J10" s="189">
        <v>-31782372</v>
      </c>
      <c r="K10" s="189"/>
      <c r="L10" s="47" t="s">
        <v>505</v>
      </c>
    </row>
    <row r="11" spans="2:14" ht="17.399999999999999" customHeight="1" x14ac:dyDescent="0.25">
      <c r="B11" s="34">
        <v>110102003</v>
      </c>
      <c r="C11" s="34" t="s">
        <v>19</v>
      </c>
      <c r="D11" s="192" t="str">
        <f t="shared" si="1"/>
        <v/>
      </c>
      <c r="E11" s="192" t="str">
        <f t="shared" si="2"/>
        <v/>
      </c>
      <c r="F11" s="200">
        <v>110102003</v>
      </c>
      <c r="G11" s="200" t="s">
        <v>19</v>
      </c>
      <c r="H11" s="189">
        <v>0</v>
      </c>
      <c r="I11" s="193"/>
      <c r="J11" s="189">
        <v>0</v>
      </c>
      <c r="K11" s="189"/>
      <c r="L11" s="47" t="s">
        <v>499</v>
      </c>
    </row>
    <row r="12" spans="2:14" ht="17.399999999999999" customHeight="1" x14ac:dyDescent="0.25">
      <c r="B12" s="34">
        <v>110102154</v>
      </c>
      <c r="C12" s="34" t="s">
        <v>20</v>
      </c>
      <c r="D12" s="192" t="str">
        <f t="shared" si="1"/>
        <v/>
      </c>
      <c r="E12" s="192" t="str">
        <f t="shared" si="2"/>
        <v/>
      </c>
      <c r="F12" s="200">
        <v>110102154</v>
      </c>
      <c r="G12" s="200" t="s">
        <v>20</v>
      </c>
      <c r="H12" s="189">
        <v>-252208279</v>
      </c>
      <c r="I12" s="193"/>
      <c r="J12" s="189">
        <v>29283064</v>
      </c>
      <c r="K12" s="189"/>
      <c r="L12" s="47" t="s">
        <v>505</v>
      </c>
    </row>
    <row r="13" spans="2:14" ht="17.399999999999999" customHeight="1" x14ac:dyDescent="0.25">
      <c r="B13" s="34">
        <v>110102349</v>
      </c>
      <c r="C13" s="34" t="s">
        <v>327</v>
      </c>
      <c r="D13" s="192" t="str">
        <f t="shared" si="1"/>
        <v/>
      </c>
      <c r="E13" s="192" t="str">
        <f t="shared" si="2"/>
        <v/>
      </c>
      <c r="F13" s="200">
        <v>110102349</v>
      </c>
      <c r="G13" s="200" t="s">
        <v>327</v>
      </c>
      <c r="H13" s="189">
        <v>464869</v>
      </c>
      <c r="I13" s="193"/>
      <c r="J13" s="189">
        <v>-690508</v>
      </c>
      <c r="K13" s="189"/>
      <c r="L13" s="47" t="s">
        <v>499</v>
      </c>
    </row>
    <row r="14" spans="2:14" ht="17.399999999999999" customHeight="1" x14ac:dyDescent="0.25">
      <c r="B14" s="34">
        <v>110102412</v>
      </c>
      <c r="C14" s="34" t="s">
        <v>455</v>
      </c>
      <c r="D14" s="192" t="str">
        <f t="shared" si="1"/>
        <v/>
      </c>
      <c r="E14" s="192" t="str">
        <f t="shared" si="2"/>
        <v/>
      </c>
      <c r="F14" s="200">
        <v>110102412</v>
      </c>
      <c r="G14" s="200" t="s">
        <v>455</v>
      </c>
      <c r="H14" s="193"/>
      <c r="I14" s="193"/>
      <c r="J14" s="193"/>
      <c r="K14" s="193"/>
      <c r="L14" s="47" t="s">
        <v>505</v>
      </c>
    </row>
    <row r="15" spans="2:14" ht="17.399999999999999" customHeight="1" x14ac:dyDescent="0.25">
      <c r="B15" s="34">
        <v>110102445</v>
      </c>
      <c r="C15" s="34" t="s">
        <v>509</v>
      </c>
      <c r="D15" s="192" t="str">
        <f t="shared" si="1"/>
        <v/>
      </c>
      <c r="E15" s="192" t="str">
        <f t="shared" si="2"/>
        <v/>
      </c>
      <c r="F15" s="200">
        <v>110102445</v>
      </c>
      <c r="G15" s="200" t="s">
        <v>509</v>
      </c>
      <c r="H15" s="189">
        <v>246</v>
      </c>
      <c r="I15" s="193"/>
      <c r="J15" s="189">
        <v>246</v>
      </c>
      <c r="K15" s="189"/>
      <c r="L15" s="47"/>
    </row>
    <row r="16" spans="2:14" ht="17.399999999999999" customHeight="1" x14ac:dyDescent="0.25">
      <c r="B16" s="34">
        <v>110102474</v>
      </c>
      <c r="C16" s="34" t="s">
        <v>685</v>
      </c>
      <c r="D16" s="192" t="str">
        <f t="shared" si="1"/>
        <v/>
      </c>
      <c r="E16" s="192" t="str">
        <f t="shared" si="2"/>
        <v/>
      </c>
      <c r="F16" s="200">
        <v>110102474</v>
      </c>
      <c r="G16" s="200" t="s">
        <v>685</v>
      </c>
      <c r="H16" s="189">
        <v>6186761</v>
      </c>
      <c r="I16" s="193"/>
      <c r="J16" s="189">
        <v>26376349</v>
      </c>
      <c r="K16" s="189"/>
      <c r="L16" s="47"/>
    </row>
    <row r="17" spans="2:12" ht="17.399999999999999" customHeight="1" x14ac:dyDescent="0.25">
      <c r="B17" s="34">
        <v>110102608</v>
      </c>
      <c r="C17" s="34" t="s">
        <v>1003</v>
      </c>
      <c r="D17" s="192" t="str">
        <f t="shared" si="1"/>
        <v/>
      </c>
      <c r="E17" s="192" t="str">
        <f t="shared" si="2"/>
        <v/>
      </c>
      <c r="F17" s="200">
        <v>110102608</v>
      </c>
      <c r="G17" s="200" t="s">
        <v>1003</v>
      </c>
      <c r="H17" s="189">
        <v>351571</v>
      </c>
      <c r="I17" s="193"/>
      <c r="J17" s="189"/>
      <c r="K17" s="193"/>
      <c r="L17" s="47"/>
    </row>
    <row r="18" spans="2:12" ht="17.399999999999999" customHeight="1" x14ac:dyDescent="0.25">
      <c r="B18" s="34">
        <v>110102625</v>
      </c>
      <c r="C18" s="34" t="s">
        <v>796</v>
      </c>
      <c r="D18" s="192" t="str">
        <f t="shared" si="1"/>
        <v/>
      </c>
      <c r="E18" s="192" t="str">
        <f t="shared" si="2"/>
        <v/>
      </c>
      <c r="F18" s="200">
        <v>110102625</v>
      </c>
      <c r="G18" s="200" t="s">
        <v>796</v>
      </c>
      <c r="H18" s="189">
        <v>2203925</v>
      </c>
      <c r="I18" s="193"/>
      <c r="J18" s="189">
        <v>1725418</v>
      </c>
      <c r="K18" s="189"/>
      <c r="L18" s="47"/>
    </row>
    <row r="19" spans="2:12" ht="17.399999999999999" customHeight="1" x14ac:dyDescent="0.25">
      <c r="B19" s="34">
        <v>110102630</v>
      </c>
      <c r="C19" s="34" t="s">
        <v>748</v>
      </c>
      <c r="D19" s="192" t="str">
        <f t="shared" si="1"/>
        <v/>
      </c>
      <c r="E19" s="192" t="str">
        <f t="shared" si="2"/>
        <v/>
      </c>
      <c r="F19" s="200">
        <v>110102630</v>
      </c>
      <c r="G19" s="200" t="s">
        <v>748</v>
      </c>
      <c r="H19" s="189">
        <v>5973442</v>
      </c>
      <c r="I19" s="193"/>
      <c r="J19" s="189">
        <v>3703172</v>
      </c>
      <c r="K19" s="189"/>
      <c r="L19" s="47"/>
    </row>
    <row r="20" spans="2:12" ht="17.399999999999999" customHeight="1" x14ac:dyDescent="0.25">
      <c r="B20" s="34">
        <v>110102656</v>
      </c>
      <c r="C20" s="34" t="s">
        <v>749</v>
      </c>
      <c r="D20" s="192" t="str">
        <f t="shared" si="1"/>
        <v/>
      </c>
      <c r="E20" s="192" t="str">
        <f t="shared" si="2"/>
        <v/>
      </c>
      <c r="F20" s="200">
        <v>110102656</v>
      </c>
      <c r="G20" s="200" t="s">
        <v>749</v>
      </c>
      <c r="H20" s="189">
        <v>14944</v>
      </c>
      <c r="I20" s="193"/>
      <c r="J20" s="189">
        <v>3196632</v>
      </c>
      <c r="K20" s="189"/>
      <c r="L20" s="47"/>
    </row>
    <row r="21" spans="2:12" ht="17.399999999999999" customHeight="1" x14ac:dyDescent="0.25">
      <c r="B21" s="34">
        <v>110102671</v>
      </c>
      <c r="C21" s="34" t="s">
        <v>747</v>
      </c>
      <c r="D21" s="192" t="str">
        <f t="shared" si="1"/>
        <v/>
      </c>
      <c r="E21" s="192" t="str">
        <f t="shared" si="2"/>
        <v/>
      </c>
      <c r="F21" s="200">
        <v>110102671</v>
      </c>
      <c r="G21" s="200" t="s">
        <v>747</v>
      </c>
      <c r="H21" s="195">
        <v>0</v>
      </c>
      <c r="I21" s="193"/>
      <c r="J21" s="195">
        <v>0</v>
      </c>
      <c r="K21" s="195"/>
      <c r="L21" s="47"/>
    </row>
    <row r="22" spans="2:12" ht="17.399999999999999" customHeight="1" x14ac:dyDescent="0.25">
      <c r="B22" s="34">
        <v>110102672</v>
      </c>
      <c r="C22" s="34" t="s">
        <v>797</v>
      </c>
      <c r="D22" s="192" t="str">
        <f t="shared" si="1"/>
        <v/>
      </c>
      <c r="E22" s="192" t="str">
        <f t="shared" si="2"/>
        <v/>
      </c>
      <c r="F22" s="200">
        <v>110102672</v>
      </c>
      <c r="G22" s="200" t="s">
        <v>797</v>
      </c>
      <c r="H22" s="195">
        <v>93850</v>
      </c>
      <c r="I22" s="193"/>
      <c r="J22" s="195">
        <v>100000</v>
      </c>
      <c r="K22" s="195"/>
      <c r="L22" s="47"/>
    </row>
    <row r="23" spans="2:12" ht="17.399999999999999" customHeight="1" x14ac:dyDescent="0.25">
      <c r="B23" s="34">
        <v>110102673</v>
      </c>
      <c r="C23" s="34" t="s">
        <v>1065</v>
      </c>
      <c r="D23" s="192" t="str">
        <f t="shared" si="1"/>
        <v/>
      </c>
      <c r="E23" s="192" t="str">
        <f t="shared" si="2"/>
        <v/>
      </c>
      <c r="F23" s="200">
        <v>110102673</v>
      </c>
      <c r="G23" s="200" t="s">
        <v>1065</v>
      </c>
      <c r="H23" s="195">
        <v>310399</v>
      </c>
      <c r="I23" s="193"/>
      <c r="J23" s="195">
        <v>353399</v>
      </c>
      <c r="K23" s="195"/>
      <c r="L23" s="47"/>
    </row>
    <row r="24" spans="2:12" ht="17.399999999999999" customHeight="1" x14ac:dyDescent="0.25">
      <c r="B24" s="34">
        <v>110102707</v>
      </c>
      <c r="C24" s="34" t="s">
        <v>798</v>
      </c>
      <c r="D24" s="192" t="str">
        <f t="shared" si="1"/>
        <v/>
      </c>
      <c r="E24" s="192" t="str">
        <f t="shared" si="2"/>
        <v/>
      </c>
      <c r="F24" s="200">
        <v>110102707</v>
      </c>
      <c r="G24" s="200" t="s">
        <v>798</v>
      </c>
      <c r="H24" s="195">
        <v>2978651</v>
      </c>
      <c r="I24" s="193"/>
      <c r="J24" s="195">
        <v>586726</v>
      </c>
      <c r="K24" s="195"/>
      <c r="L24" s="47"/>
    </row>
    <row r="25" spans="2:12" ht="17.399999999999999" customHeight="1" x14ac:dyDescent="0.25">
      <c r="B25" s="34">
        <v>110102747</v>
      </c>
      <c r="C25" s="34" t="s">
        <v>883</v>
      </c>
      <c r="D25" s="192" t="str">
        <f t="shared" si="1"/>
        <v/>
      </c>
      <c r="E25" s="192" t="str">
        <f t="shared" si="2"/>
        <v/>
      </c>
      <c r="F25" s="200">
        <v>110102747</v>
      </c>
      <c r="G25" s="200" t="s">
        <v>883</v>
      </c>
      <c r="H25" s="195">
        <v>22151</v>
      </c>
      <c r="I25" s="193"/>
      <c r="J25" s="195">
        <v>71</v>
      </c>
      <c r="K25" s="195"/>
      <c r="L25" s="47"/>
    </row>
    <row r="26" spans="2:12" ht="17.399999999999999" customHeight="1" x14ac:dyDescent="0.25">
      <c r="B26" s="34">
        <v>110102748</v>
      </c>
      <c r="C26" s="34" t="s">
        <v>884</v>
      </c>
      <c r="D26" s="192" t="str">
        <f t="shared" si="1"/>
        <v/>
      </c>
      <c r="E26" s="192" t="str">
        <f t="shared" si="2"/>
        <v/>
      </c>
      <c r="F26" s="200">
        <v>110102748</v>
      </c>
      <c r="G26" s="200" t="s">
        <v>884</v>
      </c>
      <c r="H26" s="195">
        <v>131</v>
      </c>
      <c r="I26" s="193"/>
      <c r="J26" s="195">
        <v>119</v>
      </c>
      <c r="K26" s="195"/>
      <c r="L26" s="47"/>
    </row>
    <row r="27" spans="2:12" ht="17.399999999999999" customHeight="1" x14ac:dyDescent="0.25">
      <c r="B27" s="34">
        <v>110102749</v>
      </c>
      <c r="C27" s="34" t="s">
        <v>885</v>
      </c>
      <c r="D27" s="192" t="str">
        <f t="shared" si="1"/>
        <v/>
      </c>
      <c r="E27" s="192" t="str">
        <f t="shared" si="2"/>
        <v/>
      </c>
      <c r="F27" s="200">
        <v>110102749</v>
      </c>
      <c r="G27" s="200" t="s">
        <v>885</v>
      </c>
      <c r="H27" s="195">
        <v>64193</v>
      </c>
      <c r="I27" s="193"/>
      <c r="J27" s="195">
        <v>21064</v>
      </c>
      <c r="K27" s="195"/>
      <c r="L27" s="47"/>
    </row>
    <row r="28" spans="2:12" ht="17.399999999999999" customHeight="1" x14ac:dyDescent="0.25">
      <c r="B28" s="34">
        <v>110102750</v>
      </c>
      <c r="C28" s="34" t="s">
        <v>886</v>
      </c>
      <c r="D28" s="192" t="str">
        <f t="shared" si="1"/>
        <v/>
      </c>
      <c r="E28" s="192" t="str">
        <f t="shared" si="2"/>
        <v/>
      </c>
      <c r="F28" s="200">
        <v>110102750</v>
      </c>
      <c r="G28" s="200" t="s">
        <v>886</v>
      </c>
      <c r="H28" s="195">
        <v>110</v>
      </c>
      <c r="I28" s="193"/>
      <c r="J28" s="195">
        <v>89</v>
      </c>
      <c r="K28" s="195"/>
      <c r="L28" s="47"/>
    </row>
    <row r="29" spans="2:12" ht="17.399999999999999" customHeight="1" x14ac:dyDescent="0.25">
      <c r="B29" s="34">
        <v>110102751</v>
      </c>
      <c r="C29" s="34" t="s">
        <v>887</v>
      </c>
      <c r="D29" s="192" t="str">
        <f t="shared" si="1"/>
        <v/>
      </c>
      <c r="E29" s="192" t="str">
        <f t="shared" si="2"/>
        <v/>
      </c>
      <c r="F29" s="200">
        <v>110102751</v>
      </c>
      <c r="G29" s="200" t="s">
        <v>887</v>
      </c>
      <c r="H29" s="195">
        <v>59</v>
      </c>
      <c r="I29" s="193"/>
      <c r="J29" s="195">
        <v>51</v>
      </c>
      <c r="K29" s="195"/>
      <c r="L29" s="47"/>
    </row>
    <row r="30" spans="2:12" ht="17.399999999999999" customHeight="1" x14ac:dyDescent="0.25">
      <c r="B30" s="34">
        <v>110102752</v>
      </c>
      <c r="C30" s="34" t="s">
        <v>888</v>
      </c>
      <c r="D30" s="192" t="str">
        <f t="shared" si="1"/>
        <v/>
      </c>
      <c r="E30" s="192" t="str">
        <f t="shared" si="2"/>
        <v/>
      </c>
      <c r="F30" s="200">
        <v>110102752</v>
      </c>
      <c r="G30" s="200" t="s">
        <v>888</v>
      </c>
      <c r="H30" s="195">
        <v>36079</v>
      </c>
      <c r="I30" s="193"/>
      <c r="J30" s="195">
        <v>91</v>
      </c>
      <c r="K30" s="195"/>
      <c r="L30" s="47"/>
    </row>
    <row r="31" spans="2:12" ht="17.399999999999999" customHeight="1" x14ac:dyDescent="0.25">
      <c r="B31" s="34">
        <v>110102753</v>
      </c>
      <c r="C31" s="34" t="s">
        <v>889</v>
      </c>
      <c r="D31" s="192" t="str">
        <f t="shared" si="1"/>
        <v/>
      </c>
      <c r="E31" s="192" t="str">
        <f t="shared" si="2"/>
        <v/>
      </c>
      <c r="F31" s="200">
        <v>110102753</v>
      </c>
      <c r="G31" s="200" t="s">
        <v>889</v>
      </c>
      <c r="H31" s="195">
        <v>279141</v>
      </c>
      <c r="I31" s="193"/>
      <c r="J31" s="195">
        <v>3856644</v>
      </c>
      <c r="K31" s="195"/>
      <c r="L31" s="47"/>
    </row>
    <row r="32" spans="2:12" ht="17.399999999999999" customHeight="1" x14ac:dyDescent="0.25">
      <c r="B32" s="34">
        <v>110102773</v>
      </c>
      <c r="C32" s="34" t="s">
        <v>932</v>
      </c>
      <c r="D32" s="192" t="str">
        <f>IF(B32=F32,"","@@@@@")</f>
        <v/>
      </c>
      <c r="E32" s="192" t="str">
        <f>IF(C32=G32,"","@@@@@")</f>
        <v/>
      </c>
      <c r="F32" s="200">
        <v>110102773</v>
      </c>
      <c r="G32" s="200" t="s">
        <v>932</v>
      </c>
      <c r="H32" s="195">
        <v>-22045638</v>
      </c>
      <c r="I32" s="193"/>
      <c r="J32" s="195">
        <v>2146286</v>
      </c>
      <c r="K32" s="195"/>
      <c r="L32" s="47"/>
    </row>
    <row r="33" spans="2:12" ht="17.399999999999999" customHeight="1" x14ac:dyDescent="0.25">
      <c r="B33" s="34">
        <v>110102801</v>
      </c>
      <c r="C33" s="34" t="s">
        <v>1004</v>
      </c>
      <c r="D33" s="192" t="str">
        <f t="shared" ref="D33:D40" si="3">IF(B33=F33,"","@@@@@")</f>
        <v/>
      </c>
      <c r="E33" s="192" t="str">
        <f t="shared" ref="E33:E40" si="4">IF(C33=G33,"","@@@@@")</f>
        <v/>
      </c>
      <c r="F33" s="200">
        <v>110102801</v>
      </c>
      <c r="G33" s="200" t="s">
        <v>1004</v>
      </c>
      <c r="H33" s="195">
        <v>4758502</v>
      </c>
      <c r="I33" s="193"/>
      <c r="J33" s="195"/>
      <c r="K33" s="195"/>
      <c r="L33" s="47"/>
    </row>
    <row r="34" spans="2:12" ht="17.399999999999999" customHeight="1" x14ac:dyDescent="0.25">
      <c r="B34" s="34">
        <v>110102802</v>
      </c>
      <c r="C34" s="34" t="s">
        <v>1005</v>
      </c>
      <c r="D34" s="192" t="str">
        <f t="shared" si="3"/>
        <v/>
      </c>
      <c r="E34" s="192" t="str">
        <f t="shared" si="4"/>
        <v/>
      </c>
      <c r="F34" s="200">
        <v>110102802</v>
      </c>
      <c r="G34" s="200" t="s">
        <v>1005</v>
      </c>
      <c r="H34" s="195">
        <v>167963</v>
      </c>
      <c r="I34" s="193"/>
      <c r="J34" s="195"/>
      <c r="K34" s="195"/>
      <c r="L34" s="47"/>
    </row>
    <row r="35" spans="2:12" ht="17.399999999999999" customHeight="1" x14ac:dyDescent="0.25">
      <c r="B35" s="34">
        <v>110102803</v>
      </c>
      <c r="C35" s="34" t="s">
        <v>1006</v>
      </c>
      <c r="D35" s="192" t="str">
        <f t="shared" si="3"/>
        <v/>
      </c>
      <c r="E35" s="192" t="str">
        <f t="shared" si="4"/>
        <v/>
      </c>
      <c r="F35" s="200">
        <v>110102803</v>
      </c>
      <c r="G35" s="200" t="s">
        <v>1006</v>
      </c>
      <c r="H35" s="195">
        <v>0</v>
      </c>
      <c r="I35" s="193"/>
      <c r="J35" s="195"/>
      <c r="K35" s="195"/>
      <c r="L35" s="47"/>
    </row>
    <row r="36" spans="2:12" ht="17.399999999999999" customHeight="1" x14ac:dyDescent="0.25">
      <c r="B36" s="34">
        <v>110102804</v>
      </c>
      <c r="C36" s="34" t="s">
        <v>1007</v>
      </c>
      <c r="D36" s="192" t="str">
        <f t="shared" si="3"/>
        <v/>
      </c>
      <c r="E36" s="192" t="str">
        <f t="shared" si="4"/>
        <v/>
      </c>
      <c r="F36" s="200">
        <v>110102804</v>
      </c>
      <c r="G36" s="200" t="s">
        <v>1007</v>
      </c>
      <c r="H36" s="195">
        <v>0</v>
      </c>
      <c r="I36" s="193"/>
      <c r="J36" s="195"/>
      <c r="K36" s="195"/>
      <c r="L36" s="47"/>
    </row>
    <row r="37" spans="2:12" ht="17.399999999999999" customHeight="1" x14ac:dyDescent="0.25">
      <c r="B37" s="34">
        <v>110102805</v>
      </c>
      <c r="C37" s="34" t="s">
        <v>1008</v>
      </c>
      <c r="D37" s="192" t="str">
        <f t="shared" si="3"/>
        <v/>
      </c>
      <c r="E37" s="192" t="str">
        <f t="shared" si="4"/>
        <v/>
      </c>
      <c r="F37" s="200">
        <v>110102805</v>
      </c>
      <c r="G37" s="200" t="s">
        <v>1008</v>
      </c>
      <c r="H37" s="195">
        <v>85</v>
      </c>
      <c r="I37" s="193"/>
      <c r="J37" s="195"/>
      <c r="K37" s="195"/>
      <c r="L37" s="47"/>
    </row>
    <row r="38" spans="2:12" ht="17.399999999999999" customHeight="1" x14ac:dyDescent="0.25">
      <c r="B38" s="34">
        <v>110102806</v>
      </c>
      <c r="C38" s="34" t="s">
        <v>1009</v>
      </c>
      <c r="D38" s="192" t="str">
        <f t="shared" si="3"/>
        <v/>
      </c>
      <c r="E38" s="192" t="str">
        <f t="shared" si="4"/>
        <v/>
      </c>
      <c r="F38" s="200">
        <v>110102806</v>
      </c>
      <c r="G38" s="200" t="s">
        <v>1009</v>
      </c>
      <c r="H38" s="195">
        <v>0</v>
      </c>
      <c r="I38" s="193"/>
      <c r="J38" s="195"/>
      <c r="K38" s="195"/>
      <c r="L38" s="47"/>
    </row>
    <row r="39" spans="2:12" ht="17.399999999999999" customHeight="1" x14ac:dyDescent="0.25">
      <c r="B39" s="34">
        <v>110102807</v>
      </c>
      <c r="C39" s="34" t="s">
        <v>1010</v>
      </c>
      <c r="D39" s="192" t="str">
        <f t="shared" si="3"/>
        <v/>
      </c>
      <c r="E39" s="192" t="str">
        <f t="shared" si="4"/>
        <v/>
      </c>
      <c r="F39" s="200">
        <v>110102807</v>
      </c>
      <c r="G39" s="200" t="s">
        <v>1010</v>
      </c>
      <c r="H39" s="195">
        <v>0</v>
      </c>
      <c r="I39" s="193"/>
      <c r="J39" s="195"/>
      <c r="K39" s="195"/>
      <c r="L39" s="47"/>
    </row>
    <row r="40" spans="2:12" ht="17.399999999999999" customHeight="1" x14ac:dyDescent="0.25">
      <c r="B40" s="34">
        <v>110102808</v>
      </c>
      <c r="C40" s="34" t="s">
        <v>1011</v>
      </c>
      <c r="D40" s="192" t="str">
        <f t="shared" si="3"/>
        <v/>
      </c>
      <c r="E40" s="192" t="str">
        <f t="shared" si="4"/>
        <v/>
      </c>
      <c r="F40" s="200">
        <v>110102808</v>
      </c>
      <c r="G40" s="200" t="s">
        <v>1011</v>
      </c>
      <c r="H40" s="195">
        <v>12694831</v>
      </c>
      <c r="I40" s="193"/>
      <c r="J40" s="195"/>
      <c r="K40" s="195"/>
      <c r="L40" s="47"/>
    </row>
    <row r="41" spans="2:12" ht="17.399999999999999" customHeight="1" x14ac:dyDescent="0.25">
      <c r="B41" s="221">
        <v>110102893</v>
      </c>
      <c r="C41" s="221" t="s">
        <v>1066</v>
      </c>
      <c r="D41" s="192" t="str">
        <f t="shared" ref="D41:D106" si="5">IF(B41=F41,"","@@@@@")</f>
        <v/>
      </c>
      <c r="E41" s="192" t="str">
        <f t="shared" ref="E41:E106" si="6">IF(C41=G41,"","@@@@@")</f>
        <v/>
      </c>
      <c r="F41" s="200">
        <v>110102893</v>
      </c>
      <c r="G41" s="200" t="s">
        <v>1066</v>
      </c>
      <c r="H41" s="195">
        <v>1057175</v>
      </c>
      <c r="I41" s="193"/>
      <c r="J41" s="195"/>
      <c r="K41" s="195"/>
      <c r="L41" s="47"/>
    </row>
    <row r="42" spans="2:12" ht="17.399999999999999" customHeight="1" x14ac:dyDescent="0.25">
      <c r="B42" s="221">
        <v>110102916</v>
      </c>
      <c r="C42" s="221" t="s">
        <v>1067</v>
      </c>
      <c r="D42" s="192" t="str">
        <f t="shared" si="5"/>
        <v/>
      </c>
      <c r="E42" s="192" t="str">
        <f t="shared" si="6"/>
        <v/>
      </c>
      <c r="F42" s="200">
        <v>110102916</v>
      </c>
      <c r="G42" s="200" t="s">
        <v>1067</v>
      </c>
      <c r="H42" s="195">
        <v>0</v>
      </c>
      <c r="I42" s="193"/>
      <c r="J42" s="195"/>
      <c r="K42" s="195"/>
      <c r="L42" s="47"/>
    </row>
    <row r="43" spans="2:12" ht="17.399999999999999" customHeight="1" x14ac:dyDescent="0.25">
      <c r="B43" s="34">
        <v>110301006</v>
      </c>
      <c r="C43" s="34" t="s">
        <v>21</v>
      </c>
      <c r="D43" s="192" t="str">
        <f t="shared" si="5"/>
        <v/>
      </c>
      <c r="E43" s="192" t="str">
        <f t="shared" si="6"/>
        <v/>
      </c>
      <c r="F43" s="200">
        <v>110301006</v>
      </c>
      <c r="G43" s="200" t="s">
        <v>21</v>
      </c>
      <c r="H43" s="189">
        <v>430000007</v>
      </c>
      <c r="I43" s="193"/>
      <c r="J43" s="189">
        <v>512000002</v>
      </c>
      <c r="K43" s="189"/>
      <c r="L43" s="47" t="s">
        <v>500</v>
      </c>
    </row>
    <row r="44" spans="2:12" ht="17.399999999999999" customHeight="1" x14ac:dyDescent="0.25">
      <c r="B44" s="34">
        <v>110301345</v>
      </c>
      <c r="C44" s="34" t="s">
        <v>581</v>
      </c>
      <c r="D44" s="192" t="str">
        <f t="shared" si="5"/>
        <v/>
      </c>
      <c r="E44" s="192" t="str">
        <f t="shared" si="6"/>
        <v/>
      </c>
      <c r="F44" s="200">
        <v>110301345</v>
      </c>
      <c r="G44" s="200" t="s">
        <v>581</v>
      </c>
      <c r="H44" s="193">
        <v>0</v>
      </c>
      <c r="I44" s="193"/>
      <c r="J44" s="193">
        <v>0</v>
      </c>
      <c r="K44" s="193"/>
      <c r="L44" s="47"/>
    </row>
    <row r="45" spans="2:12" ht="17.399999999999999" customHeight="1" x14ac:dyDescent="0.25">
      <c r="B45" s="34">
        <v>110301346</v>
      </c>
      <c r="C45" s="34" t="s">
        <v>328</v>
      </c>
      <c r="D45" s="192" t="str">
        <f t="shared" si="5"/>
        <v/>
      </c>
      <c r="E45" s="192" t="str">
        <f t="shared" si="6"/>
        <v/>
      </c>
      <c r="F45" s="200">
        <v>110301346</v>
      </c>
      <c r="G45" s="200" t="s">
        <v>328</v>
      </c>
      <c r="H45" s="189">
        <v>4899258</v>
      </c>
      <c r="I45" s="193"/>
      <c r="J45" s="189">
        <v>8392768</v>
      </c>
      <c r="K45" s="189"/>
      <c r="L45" s="47" t="s">
        <v>500</v>
      </c>
    </row>
    <row r="46" spans="2:12" ht="17.399999999999999" customHeight="1" x14ac:dyDescent="0.25">
      <c r="B46" s="34">
        <v>110301627</v>
      </c>
      <c r="C46" s="34" t="s">
        <v>750</v>
      </c>
      <c r="D46" s="192" t="str">
        <f t="shared" si="5"/>
        <v/>
      </c>
      <c r="E46" s="192" t="str">
        <f t="shared" si="6"/>
        <v/>
      </c>
      <c r="F46" s="200">
        <v>110301627</v>
      </c>
      <c r="G46" s="200" t="s">
        <v>750</v>
      </c>
      <c r="H46" s="189">
        <v>0</v>
      </c>
      <c r="I46" s="193"/>
      <c r="J46" s="189">
        <v>0</v>
      </c>
      <c r="K46" s="189"/>
      <c r="L46" s="47"/>
    </row>
    <row r="47" spans="2:12" ht="17.399999999999999" customHeight="1" x14ac:dyDescent="0.25">
      <c r="B47" s="34">
        <v>110301628</v>
      </c>
      <c r="C47" s="34" t="s">
        <v>751</v>
      </c>
      <c r="D47" s="192" t="str">
        <f t="shared" si="5"/>
        <v/>
      </c>
      <c r="E47" s="192" t="str">
        <f t="shared" si="6"/>
        <v/>
      </c>
      <c r="F47" s="200">
        <v>110301628</v>
      </c>
      <c r="G47" s="200" t="s">
        <v>751</v>
      </c>
      <c r="H47" s="189">
        <v>0</v>
      </c>
      <c r="I47" s="193"/>
      <c r="J47" s="189">
        <v>0</v>
      </c>
      <c r="K47" s="189"/>
      <c r="L47" s="47"/>
    </row>
    <row r="48" spans="2:12" ht="17.399999999999999" customHeight="1" x14ac:dyDescent="0.25">
      <c r="B48" s="34">
        <v>110301711</v>
      </c>
      <c r="C48" s="34" t="s">
        <v>799</v>
      </c>
      <c r="D48" s="192" t="str">
        <f t="shared" si="5"/>
        <v/>
      </c>
      <c r="E48" s="192" t="str">
        <f t="shared" si="6"/>
        <v/>
      </c>
      <c r="F48" s="200">
        <v>110301711</v>
      </c>
      <c r="G48" s="200" t="s">
        <v>799</v>
      </c>
      <c r="H48" s="195">
        <v>69602</v>
      </c>
      <c r="I48" s="193"/>
      <c r="J48" s="195">
        <v>62551</v>
      </c>
      <c r="K48" s="195"/>
      <c r="L48" s="47"/>
    </row>
    <row r="49" spans="2:12" ht="17.399999999999999" customHeight="1" x14ac:dyDescent="0.25">
      <c r="B49" s="34">
        <v>110301713</v>
      </c>
      <c r="C49" s="34" t="s">
        <v>800</v>
      </c>
      <c r="D49" s="192" t="str">
        <f t="shared" si="5"/>
        <v/>
      </c>
      <c r="E49" s="192" t="str">
        <f t="shared" si="6"/>
        <v/>
      </c>
      <c r="F49" s="200">
        <v>110301713</v>
      </c>
      <c r="G49" s="200" t="s">
        <v>800</v>
      </c>
      <c r="H49" s="195">
        <v>15000003</v>
      </c>
      <c r="I49" s="193"/>
      <c r="J49" s="195">
        <v>12000001</v>
      </c>
      <c r="K49" s="195"/>
      <c r="L49" s="47"/>
    </row>
    <row r="50" spans="2:12" ht="17.399999999999999" customHeight="1" x14ac:dyDescent="0.25">
      <c r="B50" s="34">
        <v>110301730</v>
      </c>
      <c r="C50" s="34" t="s">
        <v>801</v>
      </c>
      <c r="D50" s="192" t="str">
        <f t="shared" si="5"/>
        <v/>
      </c>
      <c r="E50" s="192" t="str">
        <f t="shared" si="6"/>
        <v/>
      </c>
      <c r="F50" s="200">
        <v>110301730</v>
      </c>
      <c r="G50" s="200" t="s">
        <v>801</v>
      </c>
      <c r="H50" s="195">
        <v>4704710</v>
      </c>
      <c r="I50" s="193"/>
      <c r="J50" s="195">
        <v>2963852</v>
      </c>
      <c r="K50" s="195"/>
      <c r="L50" s="47"/>
    </row>
    <row r="51" spans="2:12" ht="17.399999999999999" customHeight="1" x14ac:dyDescent="0.25">
      <c r="B51" s="34">
        <v>110301733</v>
      </c>
      <c r="C51" s="34" t="s">
        <v>802</v>
      </c>
      <c r="D51" s="192" t="str">
        <f t="shared" si="5"/>
        <v/>
      </c>
      <c r="E51" s="192" t="str">
        <f t="shared" si="6"/>
        <v/>
      </c>
      <c r="F51" s="200">
        <v>110301733</v>
      </c>
      <c r="G51" s="200" t="s">
        <v>802</v>
      </c>
      <c r="H51" s="195">
        <v>82242928</v>
      </c>
      <c r="I51" s="193"/>
      <c r="J51" s="195">
        <v>82242928</v>
      </c>
      <c r="K51" s="195"/>
      <c r="L51" s="47"/>
    </row>
    <row r="52" spans="2:12" ht="17.399999999999999" customHeight="1" x14ac:dyDescent="0.25">
      <c r="B52" s="34">
        <v>110302657</v>
      </c>
      <c r="C52" s="34" t="s">
        <v>752</v>
      </c>
      <c r="D52" s="192" t="str">
        <f t="shared" si="5"/>
        <v/>
      </c>
      <c r="E52" s="192" t="str">
        <f t="shared" si="6"/>
        <v/>
      </c>
      <c r="F52" s="200">
        <v>110302657</v>
      </c>
      <c r="G52" s="200" t="s">
        <v>752</v>
      </c>
      <c r="H52" s="189">
        <v>671491</v>
      </c>
      <c r="I52" s="193"/>
      <c r="J52" s="189">
        <v>672877</v>
      </c>
      <c r="K52" s="189"/>
      <c r="L52" s="47"/>
    </row>
    <row r="53" spans="2:12" ht="17.399999999999999" customHeight="1" x14ac:dyDescent="0.25">
      <c r="B53" s="34">
        <v>110302658</v>
      </c>
      <c r="C53" s="34" t="s">
        <v>753</v>
      </c>
      <c r="D53" s="192" t="str">
        <f t="shared" si="5"/>
        <v/>
      </c>
      <c r="E53" s="192" t="str">
        <f t="shared" si="6"/>
        <v/>
      </c>
      <c r="F53" s="200">
        <v>110302658</v>
      </c>
      <c r="G53" s="200" t="s">
        <v>753</v>
      </c>
      <c r="H53" s="189">
        <v>85000000</v>
      </c>
      <c r="I53" s="193"/>
      <c r="J53" s="189">
        <v>90000000</v>
      </c>
      <c r="K53" s="189"/>
      <c r="L53" s="47"/>
    </row>
    <row r="54" spans="2:12" ht="17.399999999999999" customHeight="1" x14ac:dyDescent="0.25">
      <c r="B54" s="34">
        <v>110303678</v>
      </c>
      <c r="C54" s="34" t="s">
        <v>803</v>
      </c>
      <c r="D54" s="192" t="str">
        <f t="shared" si="5"/>
        <v/>
      </c>
      <c r="E54" s="192" t="str">
        <f t="shared" si="6"/>
        <v/>
      </c>
      <c r="F54" s="200">
        <v>110303678</v>
      </c>
      <c r="G54" s="200" t="s">
        <v>803</v>
      </c>
      <c r="H54" s="189">
        <v>-828</v>
      </c>
      <c r="I54" s="193"/>
      <c r="J54" s="189">
        <v>0</v>
      </c>
      <c r="K54" s="189"/>
      <c r="L54" s="47"/>
    </row>
    <row r="55" spans="2:12" ht="17.399999999999999" customHeight="1" x14ac:dyDescent="0.25">
      <c r="B55" s="34">
        <v>110401131</v>
      </c>
      <c r="C55" s="34" t="s">
        <v>22</v>
      </c>
      <c r="D55" s="192" t="str">
        <f t="shared" si="5"/>
        <v/>
      </c>
      <c r="E55" s="192" t="str">
        <f t="shared" si="6"/>
        <v/>
      </c>
      <c r="F55" s="200">
        <v>110401131</v>
      </c>
      <c r="G55" s="200" t="s">
        <v>22</v>
      </c>
      <c r="H55" s="199">
        <v>472949</v>
      </c>
      <c r="I55" s="193"/>
      <c r="J55" s="199">
        <v>1396197</v>
      </c>
      <c r="K55" s="199"/>
      <c r="L55" s="47" t="s">
        <v>297</v>
      </c>
    </row>
    <row r="56" spans="2:12" ht="17.399999999999999" customHeight="1" x14ac:dyDescent="0.25">
      <c r="B56" s="34">
        <v>110401132</v>
      </c>
      <c r="C56" s="34" t="s">
        <v>23</v>
      </c>
      <c r="D56" s="192" t="str">
        <f t="shared" si="5"/>
        <v/>
      </c>
      <c r="E56" s="192" t="str">
        <f t="shared" si="6"/>
        <v/>
      </c>
      <c r="F56" s="200">
        <v>110401132</v>
      </c>
      <c r="G56" s="200" t="s">
        <v>23</v>
      </c>
      <c r="H56" s="199">
        <v>3420680</v>
      </c>
      <c r="I56" s="193"/>
      <c r="J56" s="199">
        <v>3984890</v>
      </c>
      <c r="K56" s="199"/>
      <c r="L56" s="47" t="s">
        <v>297</v>
      </c>
    </row>
    <row r="57" spans="2:12" ht="17.399999999999999" customHeight="1" x14ac:dyDescent="0.25">
      <c r="B57" s="34">
        <v>110401133</v>
      </c>
      <c r="C57" s="34" t="s">
        <v>24</v>
      </c>
      <c r="D57" s="192" t="str">
        <f t="shared" si="5"/>
        <v/>
      </c>
      <c r="E57" s="192" t="str">
        <f t="shared" si="6"/>
        <v/>
      </c>
      <c r="F57" s="200">
        <v>110401133</v>
      </c>
      <c r="G57" s="200" t="s">
        <v>24</v>
      </c>
      <c r="H57" s="199">
        <v>529816634</v>
      </c>
      <c r="I57" s="193"/>
      <c r="J57" s="199">
        <v>338926040</v>
      </c>
      <c r="K57" s="199"/>
      <c r="L57" s="47" t="s">
        <v>297</v>
      </c>
    </row>
    <row r="58" spans="2:12" ht="17.399999999999999" customHeight="1" x14ac:dyDescent="0.25">
      <c r="B58" s="34">
        <v>110401134</v>
      </c>
      <c r="C58" s="34" t="s">
        <v>25</v>
      </c>
      <c r="D58" s="192" t="str">
        <f t="shared" si="5"/>
        <v/>
      </c>
      <c r="E58" s="192" t="str">
        <f t="shared" si="6"/>
        <v/>
      </c>
      <c r="F58" s="200">
        <v>110401134</v>
      </c>
      <c r="G58" s="200" t="s">
        <v>25</v>
      </c>
      <c r="H58" s="199">
        <v>592528</v>
      </c>
      <c r="I58" s="193"/>
      <c r="J58" s="199">
        <v>880535</v>
      </c>
      <c r="K58" s="199"/>
      <c r="L58" s="47" t="s">
        <v>297</v>
      </c>
    </row>
    <row r="59" spans="2:12" ht="17.399999999999999" customHeight="1" x14ac:dyDescent="0.25">
      <c r="B59" s="34">
        <v>110401135</v>
      </c>
      <c r="C59" s="34" t="s">
        <v>26</v>
      </c>
      <c r="D59" s="192" t="str">
        <f t="shared" si="5"/>
        <v/>
      </c>
      <c r="E59" s="192" t="str">
        <f t="shared" si="6"/>
        <v/>
      </c>
      <c r="F59" s="200">
        <v>110401135</v>
      </c>
      <c r="G59" s="200" t="s">
        <v>26</v>
      </c>
      <c r="H59" s="193"/>
      <c r="I59" s="193"/>
      <c r="J59" s="193"/>
      <c r="K59" s="193"/>
      <c r="L59" s="47" t="s">
        <v>297</v>
      </c>
    </row>
    <row r="60" spans="2:12" ht="17.399999999999999" customHeight="1" x14ac:dyDescent="0.25">
      <c r="B60" s="34">
        <v>110401159</v>
      </c>
      <c r="C60" s="34" t="s">
        <v>27</v>
      </c>
      <c r="D60" s="192" t="str">
        <f t="shared" si="5"/>
        <v/>
      </c>
      <c r="E60" s="192" t="str">
        <f t="shared" si="6"/>
        <v/>
      </c>
      <c r="F60" s="200">
        <v>110401159</v>
      </c>
      <c r="G60" s="200" t="s">
        <v>27</v>
      </c>
      <c r="H60" s="193"/>
      <c r="I60" s="193"/>
      <c r="J60" s="193"/>
      <c r="K60" s="193"/>
      <c r="L60" s="47" t="s">
        <v>297</v>
      </c>
    </row>
    <row r="61" spans="2:12" ht="17.399999999999999" customHeight="1" x14ac:dyDescent="0.25">
      <c r="B61" s="34">
        <v>110401225</v>
      </c>
      <c r="C61" s="34" t="s">
        <v>549</v>
      </c>
      <c r="D61" s="192" t="str">
        <f t="shared" si="5"/>
        <v/>
      </c>
      <c r="E61" s="192" t="str">
        <f t="shared" si="6"/>
        <v/>
      </c>
      <c r="F61" s="200">
        <v>110401225</v>
      </c>
      <c r="G61" s="200" t="s">
        <v>549</v>
      </c>
      <c r="H61" s="193"/>
      <c r="I61" s="193"/>
      <c r="J61" s="193"/>
      <c r="K61" s="193"/>
      <c r="L61" s="47" t="s">
        <v>297</v>
      </c>
    </row>
    <row r="62" spans="2:12" ht="17.399999999999999" customHeight="1" x14ac:dyDescent="0.25">
      <c r="B62" s="34">
        <v>110402081</v>
      </c>
      <c r="C62" s="34" t="s">
        <v>28</v>
      </c>
      <c r="D62" s="192" t="str">
        <f t="shared" si="5"/>
        <v/>
      </c>
      <c r="E62" s="192" t="str">
        <f t="shared" si="6"/>
        <v/>
      </c>
      <c r="F62" s="200">
        <v>110402081</v>
      </c>
      <c r="G62" s="200" t="s">
        <v>28</v>
      </c>
      <c r="H62" s="189">
        <v>18231547</v>
      </c>
      <c r="I62" s="193"/>
      <c r="J62" s="189">
        <v>44709412</v>
      </c>
      <c r="K62" s="189"/>
      <c r="L62" s="47" t="s">
        <v>297</v>
      </c>
    </row>
    <row r="63" spans="2:12" ht="17.399999999999999" customHeight="1" x14ac:dyDescent="0.25">
      <c r="B63" s="34">
        <v>110402082</v>
      </c>
      <c r="C63" s="34" t="s">
        <v>29</v>
      </c>
      <c r="D63" s="192" t="str">
        <f t="shared" si="5"/>
        <v/>
      </c>
      <c r="E63" s="192" t="str">
        <f t="shared" si="6"/>
        <v/>
      </c>
      <c r="F63" s="200">
        <v>110402082</v>
      </c>
      <c r="G63" s="200" t="s">
        <v>29</v>
      </c>
      <c r="H63" s="189">
        <v>32367277</v>
      </c>
      <c r="I63" s="193"/>
      <c r="J63" s="189">
        <v>58180600</v>
      </c>
      <c r="K63" s="189"/>
      <c r="L63" s="47" t="s">
        <v>297</v>
      </c>
    </row>
    <row r="64" spans="2:12" ht="17.399999999999999" customHeight="1" x14ac:dyDescent="0.25">
      <c r="B64" s="34">
        <v>110402083</v>
      </c>
      <c r="C64" s="34" t="s">
        <v>30</v>
      </c>
      <c r="D64" s="192" t="str">
        <f t="shared" si="5"/>
        <v/>
      </c>
      <c r="E64" s="192" t="str">
        <f t="shared" si="6"/>
        <v/>
      </c>
      <c r="F64" s="200">
        <v>110402083</v>
      </c>
      <c r="G64" s="200" t="s">
        <v>30</v>
      </c>
      <c r="H64" s="189">
        <v>1072952699</v>
      </c>
      <c r="I64" s="193"/>
      <c r="J64" s="189">
        <v>2563258130</v>
      </c>
      <c r="K64" s="189"/>
      <c r="L64" s="47" t="s">
        <v>297</v>
      </c>
    </row>
    <row r="65" spans="2:12" ht="17.399999999999999" customHeight="1" x14ac:dyDescent="0.25">
      <c r="B65" s="34">
        <v>110402084</v>
      </c>
      <c r="C65" s="34" t="s">
        <v>31</v>
      </c>
      <c r="D65" s="192" t="str">
        <f t="shared" si="5"/>
        <v/>
      </c>
      <c r="E65" s="192" t="str">
        <f t="shared" si="6"/>
        <v/>
      </c>
      <c r="F65" s="200">
        <v>110402084</v>
      </c>
      <c r="G65" s="200" t="s">
        <v>31</v>
      </c>
      <c r="H65" s="189">
        <v>25189810</v>
      </c>
      <c r="I65" s="193"/>
      <c r="J65" s="189">
        <v>39337487</v>
      </c>
      <c r="K65" s="189"/>
      <c r="L65" s="47" t="s">
        <v>297</v>
      </c>
    </row>
    <row r="66" spans="2:12" ht="17.399999999999999" customHeight="1" x14ac:dyDescent="0.25">
      <c r="B66" s="34">
        <v>110402085</v>
      </c>
      <c r="C66" s="34" t="s">
        <v>32</v>
      </c>
      <c r="D66" s="192" t="str">
        <f t="shared" si="5"/>
        <v/>
      </c>
      <c r="E66" s="192" t="str">
        <f t="shared" si="6"/>
        <v/>
      </c>
      <c r="F66" s="200">
        <v>110402085</v>
      </c>
      <c r="G66" s="200" t="s">
        <v>32</v>
      </c>
      <c r="H66" s="193"/>
      <c r="I66" s="193"/>
      <c r="J66" s="193"/>
      <c r="K66" s="193"/>
      <c r="L66" s="47" t="s">
        <v>297</v>
      </c>
    </row>
    <row r="67" spans="2:12" ht="17.399999999999999" customHeight="1" x14ac:dyDescent="0.25">
      <c r="B67" s="34">
        <v>110402160</v>
      </c>
      <c r="C67" s="34" t="s">
        <v>33</v>
      </c>
      <c r="D67" s="192" t="str">
        <f t="shared" si="5"/>
        <v/>
      </c>
      <c r="E67" s="192" t="str">
        <f t="shared" si="6"/>
        <v/>
      </c>
      <c r="F67" s="200">
        <v>110402160</v>
      </c>
      <c r="G67" s="200" t="s">
        <v>33</v>
      </c>
      <c r="H67" s="193">
        <v>0</v>
      </c>
      <c r="I67" s="193"/>
      <c r="J67" s="193">
        <v>0</v>
      </c>
      <c r="K67" s="193"/>
      <c r="L67" s="47" t="s">
        <v>297</v>
      </c>
    </row>
    <row r="68" spans="2:12" ht="17.399999999999999" customHeight="1" x14ac:dyDescent="0.25">
      <c r="B68" s="34">
        <v>110402231</v>
      </c>
      <c r="C68" s="34" t="s">
        <v>550</v>
      </c>
      <c r="D68" s="192" t="str">
        <f t="shared" si="5"/>
        <v/>
      </c>
      <c r="E68" s="192" t="str">
        <f t="shared" si="6"/>
        <v/>
      </c>
      <c r="F68" s="200">
        <v>110402231</v>
      </c>
      <c r="G68" s="200" t="s">
        <v>550</v>
      </c>
      <c r="H68" s="217"/>
      <c r="I68" s="193"/>
      <c r="J68" s="217"/>
      <c r="K68" s="217"/>
      <c r="L68" s="47"/>
    </row>
    <row r="69" spans="2:12" ht="17.399999999999999" customHeight="1" x14ac:dyDescent="0.25">
      <c r="B69" s="34">
        <v>110403061</v>
      </c>
      <c r="C69" s="34" t="s">
        <v>34</v>
      </c>
      <c r="D69" s="192" t="str">
        <f t="shared" si="5"/>
        <v/>
      </c>
      <c r="E69" s="192" t="str">
        <f t="shared" si="6"/>
        <v/>
      </c>
      <c r="F69" s="200">
        <v>110403061</v>
      </c>
      <c r="G69" s="200" t="s">
        <v>34</v>
      </c>
      <c r="H69" s="199">
        <v>18271047</v>
      </c>
      <c r="I69" s="193"/>
      <c r="J69" s="199">
        <v>1450000</v>
      </c>
      <c r="K69" s="199"/>
      <c r="L69" s="47" t="s">
        <v>6</v>
      </c>
    </row>
    <row r="70" spans="2:12" ht="17.399999999999999" customHeight="1" x14ac:dyDescent="0.25">
      <c r="B70" s="34">
        <v>110403062</v>
      </c>
      <c r="C70" s="34" t="s">
        <v>35</v>
      </c>
      <c r="D70" s="192" t="str">
        <f t="shared" si="5"/>
        <v/>
      </c>
      <c r="E70" s="192" t="str">
        <f t="shared" si="6"/>
        <v/>
      </c>
      <c r="F70" s="200">
        <v>110403062</v>
      </c>
      <c r="G70" s="200" t="s">
        <v>35</v>
      </c>
      <c r="H70" s="199">
        <v>447901</v>
      </c>
      <c r="I70" s="193"/>
      <c r="J70" s="199">
        <v>0</v>
      </c>
      <c r="K70" s="199"/>
      <c r="L70" s="47" t="s">
        <v>6</v>
      </c>
    </row>
    <row r="71" spans="2:12" ht="17.399999999999999" customHeight="1" x14ac:dyDescent="0.25">
      <c r="B71" s="34">
        <v>110403168</v>
      </c>
      <c r="C71" s="34" t="s">
        <v>36</v>
      </c>
      <c r="D71" s="192" t="str">
        <f t="shared" si="5"/>
        <v/>
      </c>
      <c r="E71" s="192" t="str">
        <f t="shared" si="6"/>
        <v/>
      </c>
      <c r="F71" s="200">
        <v>110403168</v>
      </c>
      <c r="G71" s="200" t="s">
        <v>36</v>
      </c>
      <c r="H71" s="193"/>
      <c r="I71" s="193"/>
      <c r="J71" s="193"/>
      <c r="K71" s="193"/>
      <c r="L71" s="47" t="s">
        <v>6</v>
      </c>
    </row>
    <row r="72" spans="2:12" ht="17.399999999999999" customHeight="1" x14ac:dyDescent="0.25">
      <c r="B72" s="34">
        <v>110403169</v>
      </c>
      <c r="C72" s="34" t="s">
        <v>510</v>
      </c>
      <c r="D72" s="192" t="str">
        <f t="shared" si="5"/>
        <v/>
      </c>
      <c r="E72" s="192" t="str">
        <f t="shared" si="6"/>
        <v/>
      </c>
      <c r="F72" s="200">
        <v>110403169</v>
      </c>
      <c r="G72" s="200" t="s">
        <v>510</v>
      </c>
      <c r="H72" s="189">
        <v>0</v>
      </c>
      <c r="I72" s="193"/>
      <c r="J72" s="189">
        <v>0</v>
      </c>
      <c r="K72" s="189"/>
      <c r="L72" s="47" t="s">
        <v>501</v>
      </c>
    </row>
    <row r="73" spans="2:12" ht="17.399999999999999" customHeight="1" x14ac:dyDescent="0.25">
      <c r="B73" s="34">
        <v>110403170</v>
      </c>
      <c r="C73" s="34" t="s">
        <v>582</v>
      </c>
      <c r="D73" s="192" t="str">
        <f t="shared" si="5"/>
        <v/>
      </c>
      <c r="E73" s="192" t="str">
        <f t="shared" si="6"/>
        <v/>
      </c>
      <c r="F73" s="200">
        <v>110403170</v>
      </c>
      <c r="G73" s="200" t="s">
        <v>582</v>
      </c>
      <c r="H73" s="193"/>
      <c r="I73" s="193"/>
      <c r="J73" s="193"/>
      <c r="K73" s="193"/>
      <c r="L73" s="47"/>
    </row>
    <row r="74" spans="2:12" ht="17.399999999999999" customHeight="1" x14ac:dyDescent="0.25">
      <c r="B74" s="34">
        <v>110403171</v>
      </c>
      <c r="C74" s="34" t="s">
        <v>583</v>
      </c>
      <c r="D74" s="192" t="str">
        <f t="shared" si="5"/>
        <v/>
      </c>
      <c r="E74" s="192" t="str">
        <f t="shared" si="6"/>
        <v/>
      </c>
      <c r="F74" s="200">
        <v>110403171</v>
      </c>
      <c r="G74" s="200" t="s">
        <v>583</v>
      </c>
      <c r="H74" s="193"/>
      <c r="I74" s="193"/>
      <c r="J74" s="193"/>
      <c r="K74" s="193"/>
      <c r="L74" s="47"/>
    </row>
    <row r="75" spans="2:12" ht="17.399999999999999" customHeight="1" x14ac:dyDescent="0.25">
      <c r="B75" s="34">
        <v>110403172</v>
      </c>
      <c r="C75" s="34" t="s">
        <v>584</v>
      </c>
      <c r="D75" s="192" t="str">
        <f t="shared" si="5"/>
        <v/>
      </c>
      <c r="E75" s="192" t="str">
        <f t="shared" si="6"/>
        <v/>
      </c>
      <c r="F75" s="200">
        <v>110403172</v>
      </c>
      <c r="G75" s="200" t="s">
        <v>584</v>
      </c>
      <c r="H75" s="193"/>
      <c r="I75" s="193"/>
      <c r="J75" s="193"/>
      <c r="K75" s="193"/>
      <c r="L75" s="47" t="s">
        <v>6</v>
      </c>
    </row>
    <row r="76" spans="2:12" ht="17.399999999999999" customHeight="1" x14ac:dyDescent="0.25">
      <c r="B76" s="34">
        <v>110403179</v>
      </c>
      <c r="C76" s="34" t="s">
        <v>585</v>
      </c>
      <c r="D76" s="192" t="str">
        <f t="shared" si="5"/>
        <v/>
      </c>
      <c r="E76" s="192" t="str">
        <f t="shared" si="6"/>
        <v/>
      </c>
      <c r="F76" s="200">
        <v>110403179</v>
      </c>
      <c r="G76" s="200" t="s">
        <v>585</v>
      </c>
      <c r="H76" s="193"/>
      <c r="I76" s="193"/>
      <c r="J76" s="193"/>
      <c r="K76" s="193"/>
      <c r="L76" s="47"/>
    </row>
    <row r="77" spans="2:12" ht="17.399999999999999" customHeight="1" x14ac:dyDescent="0.25">
      <c r="B77" s="34">
        <v>110403226</v>
      </c>
      <c r="C77" s="34" t="s">
        <v>551</v>
      </c>
      <c r="D77" s="192" t="str">
        <f t="shared" si="5"/>
        <v/>
      </c>
      <c r="E77" s="192" t="str">
        <f t="shared" si="6"/>
        <v/>
      </c>
      <c r="F77" s="200">
        <v>110403226</v>
      </c>
      <c r="G77" s="200" t="s">
        <v>551</v>
      </c>
      <c r="H77" s="193"/>
      <c r="I77" s="193"/>
      <c r="J77" s="193"/>
      <c r="K77" s="193"/>
      <c r="L77" s="47" t="s">
        <v>6</v>
      </c>
    </row>
    <row r="78" spans="2:12" ht="17.399999999999999" customHeight="1" x14ac:dyDescent="0.25">
      <c r="B78" s="34">
        <v>110403262</v>
      </c>
      <c r="C78" s="34" t="s">
        <v>37</v>
      </c>
      <c r="D78" s="192" t="str">
        <f t="shared" si="5"/>
        <v/>
      </c>
      <c r="E78" s="192" t="str">
        <f t="shared" si="6"/>
        <v/>
      </c>
      <c r="F78" s="200">
        <v>110403262</v>
      </c>
      <c r="G78" s="200" t="s">
        <v>37</v>
      </c>
      <c r="H78" s="199">
        <v>11652418</v>
      </c>
      <c r="I78" s="193"/>
      <c r="J78" s="199">
        <v>0</v>
      </c>
      <c r="K78" s="199"/>
      <c r="L78" s="47" t="s">
        <v>6</v>
      </c>
    </row>
    <row r="79" spans="2:12" ht="17.399999999999999" customHeight="1" x14ac:dyDescent="0.25">
      <c r="B79" s="34">
        <v>110403263</v>
      </c>
      <c r="C79" s="34" t="s">
        <v>38</v>
      </c>
      <c r="D79" s="192" t="str">
        <f t="shared" si="5"/>
        <v/>
      </c>
      <c r="E79" s="192" t="str">
        <f t="shared" si="6"/>
        <v/>
      </c>
      <c r="F79" s="200">
        <v>110403263</v>
      </c>
      <c r="G79" s="200" t="s">
        <v>38</v>
      </c>
      <c r="H79" s="199">
        <v>1905457</v>
      </c>
      <c r="I79" s="193"/>
      <c r="J79" s="199">
        <v>0</v>
      </c>
      <c r="K79" s="199"/>
      <c r="L79" s="47" t="s">
        <v>6</v>
      </c>
    </row>
    <row r="80" spans="2:12" ht="17.399999999999999" customHeight="1" x14ac:dyDescent="0.25">
      <c r="B80" s="34">
        <v>110403267</v>
      </c>
      <c r="C80" s="34" t="s">
        <v>586</v>
      </c>
      <c r="D80" s="192" t="str">
        <f t="shared" si="5"/>
        <v/>
      </c>
      <c r="E80" s="192" t="str">
        <f t="shared" si="6"/>
        <v/>
      </c>
      <c r="F80" s="200">
        <v>110403267</v>
      </c>
      <c r="G80" s="200" t="s">
        <v>586</v>
      </c>
      <c r="H80" s="193"/>
      <c r="I80" s="193"/>
      <c r="J80" s="193"/>
      <c r="K80" s="193"/>
      <c r="L80" s="47"/>
    </row>
    <row r="81" spans="1:12" ht="17.399999999999999" customHeight="1" x14ac:dyDescent="0.25">
      <c r="B81" s="34">
        <v>110403427</v>
      </c>
      <c r="C81" s="34" t="s">
        <v>511</v>
      </c>
      <c r="D81" s="192" t="str">
        <f t="shared" si="5"/>
        <v/>
      </c>
      <c r="E81" s="192" t="str">
        <f t="shared" si="6"/>
        <v/>
      </c>
      <c r="F81" s="200">
        <v>110403427</v>
      </c>
      <c r="G81" s="200" t="s">
        <v>511</v>
      </c>
      <c r="H81" s="193"/>
      <c r="I81" s="193"/>
      <c r="J81" s="193"/>
      <c r="K81" s="193"/>
      <c r="L81" s="47"/>
    </row>
    <row r="82" spans="1:12" ht="17.399999999999999" customHeight="1" x14ac:dyDescent="0.25">
      <c r="B82" s="34">
        <v>110404153</v>
      </c>
      <c r="C82" s="34" t="s">
        <v>39</v>
      </c>
      <c r="D82" s="192" t="str">
        <f t="shared" si="5"/>
        <v/>
      </c>
      <c r="E82" s="192" t="str">
        <f t="shared" si="6"/>
        <v/>
      </c>
      <c r="F82" s="200">
        <v>110404153</v>
      </c>
      <c r="G82" s="200" t="s">
        <v>39</v>
      </c>
      <c r="H82" s="195">
        <v>0</v>
      </c>
      <c r="I82" s="193"/>
      <c r="J82" s="195">
        <v>-9206</v>
      </c>
      <c r="K82" s="195"/>
      <c r="L82" s="47" t="s">
        <v>503</v>
      </c>
    </row>
    <row r="83" spans="1:12" ht="17.399999999999999" customHeight="1" x14ac:dyDescent="0.25">
      <c r="B83" s="34">
        <v>110404322</v>
      </c>
      <c r="C83" s="34" t="s">
        <v>40</v>
      </c>
      <c r="D83" s="192" t="str">
        <f t="shared" si="5"/>
        <v/>
      </c>
      <c r="E83" s="192" t="str">
        <f t="shared" si="6"/>
        <v/>
      </c>
      <c r="F83" s="200">
        <v>110404322</v>
      </c>
      <c r="G83" s="200" t="s">
        <v>40</v>
      </c>
      <c r="H83" s="189">
        <v>79562</v>
      </c>
      <c r="I83" s="193"/>
      <c r="J83" s="189">
        <v>118455</v>
      </c>
      <c r="K83" s="189"/>
      <c r="L83" s="47" t="s">
        <v>503</v>
      </c>
    </row>
    <row r="84" spans="1:12" ht="17.399999999999999" customHeight="1" x14ac:dyDescent="0.25">
      <c r="B84" s="34">
        <v>110404337</v>
      </c>
      <c r="C84" s="34" t="s">
        <v>329</v>
      </c>
      <c r="D84" s="192" t="str">
        <f t="shared" si="5"/>
        <v/>
      </c>
      <c r="E84" s="192" t="str">
        <f t="shared" si="6"/>
        <v/>
      </c>
      <c r="F84" s="200">
        <v>110404337</v>
      </c>
      <c r="G84" s="200" t="s">
        <v>329</v>
      </c>
      <c r="H84" s="189">
        <v>1598397</v>
      </c>
      <c r="I84" s="193"/>
      <c r="J84" s="189">
        <v>299500</v>
      </c>
      <c r="K84" s="189"/>
      <c r="L84" s="47" t="s">
        <v>503</v>
      </c>
    </row>
    <row r="85" spans="1:12" ht="17.399999999999999" customHeight="1" x14ac:dyDescent="0.25">
      <c r="B85" s="34">
        <v>110404341</v>
      </c>
      <c r="C85" s="34" t="s">
        <v>330</v>
      </c>
      <c r="D85" s="192" t="str">
        <f t="shared" si="5"/>
        <v/>
      </c>
      <c r="E85" s="192" t="str">
        <f t="shared" si="6"/>
        <v/>
      </c>
      <c r="F85" s="200">
        <v>110404341</v>
      </c>
      <c r="G85" s="200" t="s">
        <v>330</v>
      </c>
      <c r="H85" s="189">
        <v>1248535</v>
      </c>
      <c r="I85" s="193"/>
      <c r="J85" s="189">
        <v>1196535</v>
      </c>
      <c r="K85" s="189"/>
      <c r="L85" s="47" t="s">
        <v>503</v>
      </c>
    </row>
    <row r="86" spans="1:12" ht="17.399999999999999" customHeight="1" x14ac:dyDescent="0.25">
      <c r="B86" s="34">
        <v>110404482</v>
      </c>
      <c r="C86" s="34" t="s">
        <v>587</v>
      </c>
      <c r="D86" s="192" t="str">
        <f t="shared" si="5"/>
        <v/>
      </c>
      <c r="E86" s="192" t="str">
        <f t="shared" si="6"/>
        <v/>
      </c>
      <c r="F86" s="200">
        <v>110404482</v>
      </c>
      <c r="G86" s="200" t="s">
        <v>587</v>
      </c>
      <c r="H86" s="189">
        <v>676710</v>
      </c>
      <c r="I86" s="193"/>
      <c r="J86" s="189">
        <v>930033</v>
      </c>
      <c r="K86" s="189"/>
      <c r="L86" s="47"/>
    </row>
    <row r="87" spans="1:12" ht="17.399999999999999" customHeight="1" x14ac:dyDescent="0.25">
      <c r="B87" s="34">
        <v>110404483</v>
      </c>
      <c r="C87" s="34" t="s">
        <v>588</v>
      </c>
      <c r="D87" s="192" t="str">
        <f t="shared" si="5"/>
        <v/>
      </c>
      <c r="E87" s="192" t="str">
        <f t="shared" si="6"/>
        <v/>
      </c>
      <c r="F87" s="200">
        <v>110404483</v>
      </c>
      <c r="G87" s="200" t="s">
        <v>588</v>
      </c>
      <c r="H87" s="189">
        <v>67904116</v>
      </c>
      <c r="I87" s="193"/>
      <c r="J87" s="189">
        <v>54144537</v>
      </c>
      <c r="K87" s="189"/>
      <c r="L87" s="47"/>
    </row>
    <row r="88" spans="1:12" ht="17.399999999999999" customHeight="1" x14ac:dyDescent="0.25">
      <c r="A88" s="104" t="s">
        <v>684</v>
      </c>
      <c r="B88" s="34">
        <v>110404523</v>
      </c>
      <c r="C88" s="34" t="s">
        <v>589</v>
      </c>
      <c r="D88" s="192" t="str">
        <f t="shared" si="5"/>
        <v/>
      </c>
      <c r="E88" s="192" t="str">
        <f t="shared" si="6"/>
        <v/>
      </c>
      <c r="F88" s="200">
        <v>110404523</v>
      </c>
      <c r="G88" s="200" t="s">
        <v>589</v>
      </c>
      <c r="H88" s="189">
        <v>-16710030</v>
      </c>
      <c r="I88" s="193"/>
      <c r="J88" s="189">
        <v>-9112367</v>
      </c>
      <c r="K88" s="189"/>
      <c r="L88" s="47"/>
    </row>
    <row r="89" spans="1:12" ht="17.399999999999999" customHeight="1" x14ac:dyDescent="0.25">
      <c r="B89" s="34">
        <v>110404544</v>
      </c>
      <c r="C89" s="34" t="s">
        <v>590</v>
      </c>
      <c r="D89" s="192" t="str">
        <f t="shared" si="5"/>
        <v/>
      </c>
      <c r="E89" s="192" t="str">
        <f t="shared" si="6"/>
        <v/>
      </c>
      <c r="F89" s="200">
        <v>110404544</v>
      </c>
      <c r="G89" s="200" t="s">
        <v>590</v>
      </c>
      <c r="H89" s="193"/>
      <c r="I89" s="193"/>
      <c r="J89" s="193"/>
      <c r="K89" s="193"/>
      <c r="L89" s="47"/>
    </row>
    <row r="90" spans="1:12" ht="17.399999999999999" customHeight="1" x14ac:dyDescent="0.25">
      <c r="B90" s="34">
        <v>110404561</v>
      </c>
      <c r="C90" s="34" t="s">
        <v>686</v>
      </c>
      <c r="D90" s="192" t="str">
        <f t="shared" si="5"/>
        <v/>
      </c>
      <c r="E90" s="192" t="str">
        <f t="shared" si="6"/>
        <v/>
      </c>
      <c r="F90" s="200">
        <v>110404561</v>
      </c>
      <c r="G90" s="200" t="s">
        <v>686</v>
      </c>
      <c r="H90" s="195">
        <v>199165</v>
      </c>
      <c r="I90" s="193"/>
      <c r="J90" s="195">
        <v>0</v>
      </c>
      <c r="K90" s="195"/>
      <c r="L90" s="47"/>
    </row>
    <row r="91" spans="1:12" ht="17.399999999999999" customHeight="1" x14ac:dyDescent="0.25">
      <c r="B91" s="34">
        <v>110404562</v>
      </c>
      <c r="C91" s="34" t="s">
        <v>687</v>
      </c>
      <c r="D91" s="192" t="str">
        <f t="shared" si="5"/>
        <v/>
      </c>
      <c r="E91" s="192" t="str">
        <f t="shared" si="6"/>
        <v/>
      </c>
      <c r="F91" s="200">
        <v>110404562</v>
      </c>
      <c r="G91" s="200" t="s">
        <v>687</v>
      </c>
      <c r="H91" s="195">
        <v>932000</v>
      </c>
      <c r="I91" s="193"/>
      <c r="J91" s="195">
        <v>0</v>
      </c>
      <c r="K91" s="195"/>
      <c r="L91" s="47"/>
    </row>
    <row r="92" spans="1:12" ht="17.399999999999999" customHeight="1" x14ac:dyDescent="0.25">
      <c r="B92" s="34">
        <v>110404796</v>
      </c>
      <c r="C92" s="34" t="s">
        <v>968</v>
      </c>
      <c r="D92" s="192" t="str">
        <f t="shared" si="5"/>
        <v/>
      </c>
      <c r="E92" s="192" t="str">
        <f t="shared" si="6"/>
        <v/>
      </c>
      <c r="F92" s="200">
        <v>110404796</v>
      </c>
      <c r="G92" s="200" t="s">
        <v>968</v>
      </c>
      <c r="H92" s="195">
        <v>3641944</v>
      </c>
      <c r="I92" s="193"/>
      <c r="J92" s="195">
        <v>485513</v>
      </c>
      <c r="K92" s="195"/>
      <c r="L92" s="47"/>
    </row>
    <row r="93" spans="1:12" ht="17.399999999999999" customHeight="1" x14ac:dyDescent="0.25">
      <c r="B93" s="34">
        <v>110405236</v>
      </c>
      <c r="C93" s="34" t="s">
        <v>41</v>
      </c>
      <c r="D93" s="192" t="str">
        <f t="shared" si="5"/>
        <v/>
      </c>
      <c r="E93" s="192" t="str">
        <f t="shared" si="6"/>
        <v/>
      </c>
      <c r="F93" s="200">
        <v>110405236</v>
      </c>
      <c r="G93" s="200" t="s">
        <v>41</v>
      </c>
      <c r="H93" s="199">
        <v>841553013</v>
      </c>
      <c r="I93" s="193"/>
      <c r="J93" s="199">
        <v>928388193</v>
      </c>
      <c r="K93" s="199"/>
      <c r="L93" s="47" t="s">
        <v>6</v>
      </c>
    </row>
    <row r="94" spans="1:12" ht="17.399999999999999" customHeight="1" x14ac:dyDescent="0.25">
      <c r="B94" s="34">
        <v>110405237</v>
      </c>
      <c r="C94" s="34" t="s">
        <v>42</v>
      </c>
      <c r="D94" s="192" t="str">
        <f t="shared" si="5"/>
        <v/>
      </c>
      <c r="E94" s="192" t="str">
        <f t="shared" si="6"/>
        <v/>
      </c>
      <c r="F94" s="200">
        <v>110405237</v>
      </c>
      <c r="G94" s="200" t="s">
        <v>42</v>
      </c>
      <c r="H94" s="199">
        <v>24908719</v>
      </c>
      <c r="I94" s="193"/>
      <c r="J94" s="199">
        <v>23953818</v>
      </c>
      <c r="K94" s="199"/>
      <c r="L94" s="47" t="s">
        <v>6</v>
      </c>
    </row>
    <row r="95" spans="1:12" ht="17.399999999999999" customHeight="1" x14ac:dyDescent="0.25">
      <c r="B95" s="34">
        <v>110405238</v>
      </c>
      <c r="C95" s="34" t="s">
        <v>43</v>
      </c>
      <c r="D95" s="192" t="str">
        <f t="shared" si="5"/>
        <v/>
      </c>
      <c r="E95" s="192" t="str">
        <f t="shared" si="6"/>
        <v/>
      </c>
      <c r="F95" s="200">
        <v>110405238</v>
      </c>
      <c r="G95" s="200" t="s">
        <v>43</v>
      </c>
      <c r="H95" s="199">
        <v>5648241</v>
      </c>
      <c r="I95" s="193"/>
      <c r="J95" s="199">
        <v>4435124</v>
      </c>
      <c r="K95" s="199"/>
      <c r="L95" s="47" t="s">
        <v>6</v>
      </c>
    </row>
    <row r="96" spans="1:12" ht="17.399999999999999" customHeight="1" x14ac:dyDescent="0.25">
      <c r="B96" s="34">
        <v>110405239</v>
      </c>
      <c r="C96" s="34" t="s">
        <v>44</v>
      </c>
      <c r="D96" s="192" t="str">
        <f t="shared" si="5"/>
        <v/>
      </c>
      <c r="E96" s="192" t="str">
        <f t="shared" si="6"/>
        <v/>
      </c>
      <c r="F96" s="200">
        <v>110405239</v>
      </c>
      <c r="G96" s="200" t="s">
        <v>44</v>
      </c>
      <c r="H96" s="199">
        <v>33491763</v>
      </c>
      <c r="I96" s="193"/>
      <c r="J96" s="199">
        <v>22743909</v>
      </c>
      <c r="K96" s="199"/>
      <c r="L96" s="47" t="s">
        <v>6</v>
      </c>
    </row>
    <row r="97" spans="2:12" ht="17.399999999999999" customHeight="1" x14ac:dyDescent="0.25">
      <c r="B97" s="34">
        <v>110405240</v>
      </c>
      <c r="C97" s="34" t="s">
        <v>512</v>
      </c>
      <c r="D97" s="192" t="str">
        <f t="shared" si="5"/>
        <v/>
      </c>
      <c r="E97" s="192" t="str">
        <f t="shared" si="6"/>
        <v/>
      </c>
      <c r="F97" s="200">
        <v>110405240</v>
      </c>
      <c r="G97" s="200" t="s">
        <v>512</v>
      </c>
      <c r="H97" s="195">
        <v>488901</v>
      </c>
      <c r="I97" s="193"/>
      <c r="J97" s="195">
        <v>28700</v>
      </c>
      <c r="K97" s="195"/>
      <c r="L97" s="47"/>
    </row>
    <row r="98" spans="2:12" ht="17.399999999999999" customHeight="1" x14ac:dyDescent="0.25">
      <c r="B98" s="34">
        <v>110405253</v>
      </c>
      <c r="C98" s="34" t="s">
        <v>45</v>
      </c>
      <c r="D98" s="192" t="str">
        <f t="shared" si="5"/>
        <v/>
      </c>
      <c r="E98" s="192" t="str">
        <f t="shared" si="6"/>
        <v/>
      </c>
      <c r="F98" s="200">
        <v>110405253</v>
      </c>
      <c r="G98" s="200" t="s">
        <v>45</v>
      </c>
      <c r="H98" s="195"/>
      <c r="I98" s="193"/>
      <c r="J98" s="195"/>
      <c r="K98" s="193"/>
      <c r="L98" s="47" t="s">
        <v>6</v>
      </c>
    </row>
    <row r="99" spans="2:12" ht="17.399999999999999" customHeight="1" x14ac:dyDescent="0.25">
      <c r="B99" s="34">
        <v>110405256</v>
      </c>
      <c r="C99" s="34" t="s">
        <v>46</v>
      </c>
      <c r="D99" s="192" t="str">
        <f t="shared" si="5"/>
        <v/>
      </c>
      <c r="E99" s="192" t="str">
        <f t="shared" si="6"/>
        <v/>
      </c>
      <c r="F99" s="200">
        <v>110405256</v>
      </c>
      <c r="G99" s="200" t="s">
        <v>46</v>
      </c>
      <c r="H99" s="195">
        <v>0</v>
      </c>
      <c r="I99" s="193"/>
      <c r="J99" s="195">
        <v>0</v>
      </c>
      <c r="K99" s="195"/>
      <c r="L99" s="47" t="s">
        <v>6</v>
      </c>
    </row>
    <row r="100" spans="2:12" ht="17.399999999999999" customHeight="1" x14ac:dyDescent="0.25">
      <c r="B100" s="34">
        <v>110406384</v>
      </c>
      <c r="C100" s="34" t="s">
        <v>591</v>
      </c>
      <c r="D100" s="192" t="str">
        <f t="shared" si="5"/>
        <v/>
      </c>
      <c r="E100" s="192" t="str">
        <f t="shared" si="6"/>
        <v/>
      </c>
      <c r="F100" s="200">
        <v>110406384</v>
      </c>
      <c r="G100" s="200" t="s">
        <v>591</v>
      </c>
      <c r="H100" s="193"/>
      <c r="I100" s="193"/>
      <c r="J100" s="193"/>
      <c r="K100" s="193"/>
      <c r="L100" s="47"/>
    </row>
    <row r="101" spans="2:12" ht="17.399999999999999" customHeight="1" x14ac:dyDescent="0.25">
      <c r="B101" s="34">
        <v>110406385</v>
      </c>
      <c r="C101" s="34" t="s">
        <v>592</v>
      </c>
      <c r="D101" s="192" t="str">
        <f t="shared" si="5"/>
        <v/>
      </c>
      <c r="E101" s="192" t="str">
        <f t="shared" si="6"/>
        <v/>
      </c>
      <c r="F101" s="200">
        <v>110406385</v>
      </c>
      <c r="G101" s="200" t="s">
        <v>592</v>
      </c>
      <c r="H101" s="193"/>
      <c r="I101" s="193"/>
      <c r="J101" s="193"/>
      <c r="K101" s="193"/>
      <c r="L101" s="47"/>
    </row>
    <row r="102" spans="2:12" ht="17.399999999999999" customHeight="1" x14ac:dyDescent="0.25">
      <c r="B102" s="34">
        <v>110406386</v>
      </c>
      <c r="C102" s="34" t="s">
        <v>593</v>
      </c>
      <c r="D102" s="192" t="str">
        <f t="shared" si="5"/>
        <v/>
      </c>
      <c r="E102" s="192" t="str">
        <f t="shared" si="6"/>
        <v/>
      </c>
      <c r="F102" s="200">
        <v>110406386</v>
      </c>
      <c r="G102" s="200" t="s">
        <v>593</v>
      </c>
      <c r="H102" s="193"/>
      <c r="I102" s="193"/>
      <c r="J102" s="193"/>
      <c r="K102" s="193"/>
      <c r="L102" s="47"/>
    </row>
    <row r="103" spans="2:12" ht="17.399999999999999" customHeight="1" x14ac:dyDescent="0.25">
      <c r="B103" s="34">
        <v>110406387</v>
      </c>
      <c r="C103" s="34" t="s">
        <v>594</v>
      </c>
      <c r="D103" s="192" t="str">
        <f t="shared" si="5"/>
        <v/>
      </c>
      <c r="E103" s="192" t="str">
        <f t="shared" si="6"/>
        <v/>
      </c>
      <c r="F103" s="200">
        <v>110406387</v>
      </c>
      <c r="G103" s="200" t="s">
        <v>594</v>
      </c>
      <c r="H103" s="193"/>
      <c r="I103" s="193"/>
      <c r="J103" s="193"/>
      <c r="K103" s="193"/>
      <c r="L103" s="47"/>
    </row>
    <row r="104" spans="2:12" ht="17.399999999999999" customHeight="1" x14ac:dyDescent="0.25">
      <c r="B104" s="34">
        <v>110406441</v>
      </c>
      <c r="C104" s="34" t="s">
        <v>513</v>
      </c>
      <c r="D104" s="192" t="str">
        <f t="shared" si="5"/>
        <v/>
      </c>
      <c r="E104" s="192" t="str">
        <f t="shared" si="6"/>
        <v/>
      </c>
      <c r="F104" s="200">
        <v>110406441</v>
      </c>
      <c r="G104" s="200" t="s">
        <v>513</v>
      </c>
      <c r="H104" s="193"/>
      <c r="I104" s="193"/>
      <c r="J104" s="193"/>
      <c r="K104" s="193"/>
      <c r="L104" s="47"/>
    </row>
    <row r="105" spans="2:12" ht="17.399999999999999" customHeight="1" x14ac:dyDescent="0.25">
      <c r="B105" s="34">
        <v>110407495</v>
      </c>
      <c r="C105" s="34" t="s">
        <v>595</v>
      </c>
      <c r="D105" s="192" t="str">
        <f t="shared" si="5"/>
        <v/>
      </c>
      <c r="E105" s="192" t="str">
        <f t="shared" si="6"/>
        <v/>
      </c>
      <c r="F105" s="200">
        <v>110407495</v>
      </c>
      <c r="G105" s="200" t="s">
        <v>595</v>
      </c>
      <c r="H105" s="193"/>
      <c r="I105" s="193"/>
      <c r="J105" s="193"/>
      <c r="K105" s="193"/>
      <c r="L105" s="47"/>
    </row>
    <row r="106" spans="2:12" ht="17.399999999999999" customHeight="1" x14ac:dyDescent="0.25">
      <c r="B106" s="34">
        <v>110407496</v>
      </c>
      <c r="C106" s="34" t="s">
        <v>596</v>
      </c>
      <c r="D106" s="192" t="str">
        <f t="shared" si="5"/>
        <v/>
      </c>
      <c r="E106" s="192" t="str">
        <f t="shared" si="6"/>
        <v/>
      </c>
      <c r="F106" s="200">
        <v>110407496</v>
      </c>
      <c r="G106" s="200" t="s">
        <v>596</v>
      </c>
      <c r="H106" s="193"/>
      <c r="I106" s="193"/>
      <c r="J106" s="193"/>
      <c r="K106" s="193"/>
      <c r="L106" s="47"/>
    </row>
    <row r="107" spans="2:12" ht="17.399999999999999" customHeight="1" x14ac:dyDescent="0.25">
      <c r="B107" s="34">
        <v>110407497</v>
      </c>
      <c r="C107" s="34" t="s">
        <v>597</v>
      </c>
      <c r="D107" s="192" t="str">
        <f t="shared" ref="D107:D122" si="7">IF(B107=F107,"","@@@@@")</f>
        <v/>
      </c>
      <c r="E107" s="192" t="str">
        <f t="shared" ref="E107:E122" si="8">IF(C107=G107,"","@@@@@")</f>
        <v/>
      </c>
      <c r="F107" s="200">
        <v>110407497</v>
      </c>
      <c r="G107" s="200" t="s">
        <v>597</v>
      </c>
      <c r="H107" s="193"/>
      <c r="I107" s="193"/>
      <c r="J107" s="193"/>
      <c r="K107" s="193"/>
      <c r="L107" s="47"/>
    </row>
    <row r="108" spans="2:12" ht="17.399999999999999" customHeight="1" x14ac:dyDescent="0.25">
      <c r="B108" s="34">
        <v>110407498</v>
      </c>
      <c r="C108" s="34" t="s">
        <v>598</v>
      </c>
      <c r="D108" s="192" t="str">
        <f t="shared" si="7"/>
        <v/>
      </c>
      <c r="E108" s="192" t="str">
        <f t="shared" si="8"/>
        <v/>
      </c>
      <c r="F108" s="200">
        <v>110407498</v>
      </c>
      <c r="G108" s="200" t="s">
        <v>598</v>
      </c>
      <c r="H108" s="193"/>
      <c r="I108" s="193"/>
      <c r="J108" s="193"/>
      <c r="K108" s="193"/>
      <c r="L108" s="47"/>
    </row>
    <row r="109" spans="2:12" ht="17.399999999999999" customHeight="1" x14ac:dyDescent="0.25">
      <c r="B109" s="34">
        <v>110407519</v>
      </c>
      <c r="C109" s="34" t="s">
        <v>599</v>
      </c>
      <c r="D109" s="192" t="str">
        <f t="shared" si="7"/>
        <v/>
      </c>
      <c r="E109" s="192" t="str">
        <f t="shared" si="8"/>
        <v/>
      </c>
      <c r="F109" s="200">
        <v>110407519</v>
      </c>
      <c r="G109" s="200" t="s">
        <v>599</v>
      </c>
      <c r="H109" s="193"/>
      <c r="I109" s="193"/>
      <c r="J109" s="193"/>
      <c r="K109" s="193"/>
      <c r="L109" s="47"/>
    </row>
    <row r="110" spans="2:12" ht="17.399999999999999" customHeight="1" x14ac:dyDescent="0.25">
      <c r="B110" s="34">
        <v>110407520</v>
      </c>
      <c r="C110" s="34" t="s">
        <v>600</v>
      </c>
      <c r="D110" s="192" t="str">
        <f t="shared" si="7"/>
        <v/>
      </c>
      <c r="E110" s="192" t="str">
        <f t="shared" si="8"/>
        <v/>
      </c>
      <c r="F110" s="200">
        <v>110407520</v>
      </c>
      <c r="G110" s="200" t="s">
        <v>600</v>
      </c>
      <c r="H110" s="193"/>
      <c r="I110" s="193"/>
      <c r="J110" s="193"/>
      <c r="K110" s="193"/>
      <c r="L110" s="47"/>
    </row>
    <row r="111" spans="2:12" ht="17.399999999999999" customHeight="1" x14ac:dyDescent="0.25">
      <c r="B111" s="34">
        <v>110407527</v>
      </c>
      <c r="C111" s="34" t="s">
        <v>1012</v>
      </c>
      <c r="D111" s="192" t="str">
        <f t="shared" si="7"/>
        <v/>
      </c>
      <c r="E111" s="192" t="str">
        <f t="shared" si="8"/>
        <v/>
      </c>
      <c r="F111" s="200">
        <v>110407527</v>
      </c>
      <c r="G111" s="200" t="s">
        <v>1012</v>
      </c>
      <c r="H111" s="193"/>
      <c r="I111" s="193"/>
      <c r="J111" s="193"/>
      <c r="K111" s="193"/>
      <c r="L111" s="47"/>
    </row>
    <row r="112" spans="2:12" ht="17.399999999999999" customHeight="1" x14ac:dyDescent="0.25">
      <c r="B112" s="34">
        <v>110407528</v>
      </c>
      <c r="C112" s="34" t="s">
        <v>601</v>
      </c>
      <c r="D112" s="192" t="str">
        <f t="shared" si="7"/>
        <v/>
      </c>
      <c r="E112" s="192" t="str">
        <f t="shared" si="8"/>
        <v/>
      </c>
      <c r="F112" s="200">
        <v>110407528</v>
      </c>
      <c r="G112" s="200" t="s">
        <v>601</v>
      </c>
      <c r="H112" s="193"/>
      <c r="I112" s="193"/>
      <c r="J112" s="193"/>
      <c r="K112" s="193"/>
      <c r="L112" s="47"/>
    </row>
    <row r="113" spans="2:12" ht="17.399999999999999" customHeight="1" x14ac:dyDescent="0.25">
      <c r="B113" s="34">
        <v>110407529</v>
      </c>
      <c r="C113" s="34" t="s">
        <v>602</v>
      </c>
      <c r="D113" s="192" t="str">
        <f t="shared" si="7"/>
        <v/>
      </c>
      <c r="E113" s="192" t="str">
        <f t="shared" si="8"/>
        <v/>
      </c>
      <c r="F113" s="200">
        <v>110407529</v>
      </c>
      <c r="G113" s="200" t="s">
        <v>602</v>
      </c>
      <c r="H113" s="193"/>
      <c r="I113" s="193"/>
      <c r="J113" s="193"/>
      <c r="K113" s="193"/>
      <c r="L113" s="47"/>
    </row>
    <row r="114" spans="2:12" ht="17.399999999999999" customHeight="1" x14ac:dyDescent="0.25">
      <c r="B114" s="34">
        <v>110407530</v>
      </c>
      <c r="C114" s="34" t="s">
        <v>603</v>
      </c>
      <c r="D114" s="192" t="str">
        <f t="shared" si="7"/>
        <v/>
      </c>
      <c r="E114" s="192" t="str">
        <f t="shared" si="8"/>
        <v/>
      </c>
      <c r="F114" s="200">
        <v>110407530</v>
      </c>
      <c r="G114" s="200" t="s">
        <v>603</v>
      </c>
      <c r="H114" s="193"/>
      <c r="I114" s="193"/>
      <c r="J114" s="193"/>
      <c r="K114" s="193"/>
      <c r="L114" s="47"/>
    </row>
    <row r="115" spans="2:12" ht="17.399999999999999" customHeight="1" x14ac:dyDescent="0.25">
      <c r="B115" s="34">
        <v>110407633</v>
      </c>
      <c r="C115" s="34" t="s">
        <v>754</v>
      </c>
      <c r="D115" s="192" t="str">
        <f t="shared" si="7"/>
        <v/>
      </c>
      <c r="E115" s="192" t="str">
        <f t="shared" si="8"/>
        <v/>
      </c>
      <c r="F115" s="200">
        <v>110407633</v>
      </c>
      <c r="G115" s="200" t="s">
        <v>754</v>
      </c>
      <c r="H115" s="195">
        <v>0</v>
      </c>
      <c r="I115" s="193"/>
      <c r="J115" s="195">
        <v>0</v>
      </c>
      <c r="K115" s="195"/>
      <c r="L115" s="47"/>
    </row>
    <row r="116" spans="2:12" ht="17.399999999999999" customHeight="1" x14ac:dyDescent="0.25">
      <c r="B116" s="34">
        <v>110407634</v>
      </c>
      <c r="C116" s="34" t="s">
        <v>755</v>
      </c>
      <c r="D116" s="192" t="str">
        <f t="shared" si="7"/>
        <v/>
      </c>
      <c r="E116" s="192" t="str">
        <f t="shared" si="8"/>
        <v/>
      </c>
      <c r="F116" s="200">
        <v>110407634</v>
      </c>
      <c r="G116" s="200" t="s">
        <v>755</v>
      </c>
      <c r="H116" s="195">
        <v>0</v>
      </c>
      <c r="I116" s="193"/>
      <c r="J116" s="195">
        <v>0</v>
      </c>
      <c r="K116" s="195"/>
      <c r="L116" s="47"/>
    </row>
    <row r="117" spans="2:12" ht="17.399999999999999" customHeight="1" x14ac:dyDescent="0.25">
      <c r="B117" s="34">
        <v>110408581</v>
      </c>
      <c r="C117" s="34" t="s">
        <v>804</v>
      </c>
      <c r="D117" s="192" t="str">
        <f t="shared" si="7"/>
        <v/>
      </c>
      <c r="E117" s="192" t="str">
        <f t="shared" si="8"/>
        <v/>
      </c>
      <c r="F117" s="200">
        <v>110408581</v>
      </c>
      <c r="G117" s="200" t="s">
        <v>804</v>
      </c>
      <c r="H117" s="195">
        <v>1273466019</v>
      </c>
      <c r="I117" s="193"/>
      <c r="J117" s="195">
        <v>754891440</v>
      </c>
      <c r="K117" s="195"/>
      <c r="L117" s="47"/>
    </row>
    <row r="118" spans="2:12" ht="17.399999999999999" customHeight="1" x14ac:dyDescent="0.25">
      <c r="B118" s="34">
        <v>110408582</v>
      </c>
      <c r="C118" s="34" t="s">
        <v>805</v>
      </c>
      <c r="D118" s="192" t="str">
        <f t="shared" si="7"/>
        <v/>
      </c>
      <c r="E118" s="192" t="str">
        <f t="shared" si="8"/>
        <v/>
      </c>
      <c r="F118" s="200">
        <v>110408582</v>
      </c>
      <c r="G118" s="200" t="s">
        <v>805</v>
      </c>
      <c r="H118" s="195">
        <v>-1023489858</v>
      </c>
      <c r="I118" s="193"/>
      <c r="J118" s="195">
        <v>-574410136</v>
      </c>
      <c r="K118" s="195"/>
      <c r="L118" s="47"/>
    </row>
    <row r="119" spans="2:12" ht="17.399999999999999" customHeight="1" x14ac:dyDescent="0.25">
      <c r="B119" s="34">
        <v>110408583</v>
      </c>
      <c r="C119" s="34" t="s">
        <v>969</v>
      </c>
      <c r="D119" s="192" t="str">
        <f t="shared" si="7"/>
        <v/>
      </c>
      <c r="E119" s="192" t="str">
        <f t="shared" si="8"/>
        <v/>
      </c>
      <c r="F119" s="200">
        <v>110408583</v>
      </c>
      <c r="G119" s="200" t="s">
        <v>969</v>
      </c>
      <c r="H119" s="195">
        <v>6804460</v>
      </c>
      <c r="I119" s="193"/>
      <c r="J119" s="195">
        <v>1595649</v>
      </c>
      <c r="K119" s="193"/>
      <c r="L119" s="47"/>
    </row>
    <row r="120" spans="2:12" ht="17.399999999999999" customHeight="1" x14ac:dyDescent="0.25">
      <c r="B120" s="34">
        <v>110408584</v>
      </c>
      <c r="C120" s="34" t="s">
        <v>970</v>
      </c>
      <c r="D120" s="192" t="str">
        <f t="shared" si="7"/>
        <v/>
      </c>
      <c r="E120" s="192" t="str">
        <f t="shared" si="8"/>
        <v/>
      </c>
      <c r="F120" s="200">
        <v>110408584</v>
      </c>
      <c r="G120" s="200" t="s">
        <v>970</v>
      </c>
      <c r="H120" s="195">
        <v>182007</v>
      </c>
      <c r="I120" s="193"/>
      <c r="J120" s="195">
        <v>0</v>
      </c>
      <c r="K120" s="193"/>
      <c r="L120" s="47"/>
    </row>
    <row r="121" spans="2:12" ht="17.399999999999999" customHeight="1" x14ac:dyDescent="0.25">
      <c r="B121" s="34">
        <v>110408585</v>
      </c>
      <c r="C121" s="34" t="s">
        <v>971</v>
      </c>
      <c r="D121" s="192" t="str">
        <f t="shared" si="7"/>
        <v/>
      </c>
      <c r="E121" s="192" t="str">
        <f t="shared" si="8"/>
        <v/>
      </c>
      <c r="F121" s="200">
        <v>110408585</v>
      </c>
      <c r="G121" s="200" t="s">
        <v>971</v>
      </c>
      <c r="H121" s="195">
        <v>217099</v>
      </c>
      <c r="I121" s="193"/>
      <c r="J121" s="195">
        <v>30712</v>
      </c>
      <c r="K121" s="193"/>
      <c r="L121" s="47"/>
    </row>
    <row r="122" spans="2:12" ht="17.399999999999999" customHeight="1" x14ac:dyDescent="0.25">
      <c r="B122" s="34">
        <v>110408586</v>
      </c>
      <c r="C122" s="34" t="s">
        <v>972</v>
      </c>
      <c r="D122" s="192" t="str">
        <f t="shared" si="7"/>
        <v/>
      </c>
      <c r="E122" s="192" t="str">
        <f t="shared" si="8"/>
        <v/>
      </c>
      <c r="F122" s="200">
        <v>110408586</v>
      </c>
      <c r="G122" s="200" t="s">
        <v>972</v>
      </c>
      <c r="H122" s="195">
        <v>34668</v>
      </c>
      <c r="I122" s="193"/>
      <c r="J122" s="195">
        <v>0</v>
      </c>
      <c r="K122" s="193"/>
      <c r="L122" s="47"/>
    </row>
    <row r="123" spans="2:12" ht="17.399999999999999" customHeight="1" x14ac:dyDescent="0.25">
      <c r="B123" s="221">
        <v>110408587</v>
      </c>
      <c r="C123" s="221" t="s">
        <v>1068</v>
      </c>
      <c r="D123" s="192" t="str">
        <f t="shared" ref="D123:D143" si="9">IF(B123=F123,"","@@@@@")</f>
        <v/>
      </c>
      <c r="E123" s="192" t="str">
        <f t="shared" ref="E123:E143" si="10">IF(C123=G123,"","@@@@@")</f>
        <v/>
      </c>
      <c r="F123" s="200">
        <v>110408587</v>
      </c>
      <c r="G123" s="200" t="s">
        <v>1068</v>
      </c>
      <c r="H123" s="193"/>
      <c r="I123" s="193"/>
      <c r="J123" s="193"/>
      <c r="K123" s="193"/>
      <c r="L123" s="47"/>
    </row>
    <row r="124" spans="2:12" ht="17.399999999999999" customHeight="1" x14ac:dyDescent="0.25">
      <c r="B124" s="34">
        <v>110408588</v>
      </c>
      <c r="C124" s="34" t="s">
        <v>973</v>
      </c>
      <c r="D124" s="192" t="str">
        <f t="shared" si="9"/>
        <v/>
      </c>
      <c r="E124" s="192" t="str">
        <f t="shared" si="10"/>
        <v/>
      </c>
      <c r="F124" s="200">
        <v>110408588</v>
      </c>
      <c r="G124" s="200" t="s">
        <v>973</v>
      </c>
      <c r="H124" s="193">
        <v>0</v>
      </c>
      <c r="I124" s="193"/>
      <c r="J124" s="193">
        <v>0</v>
      </c>
      <c r="K124" s="193"/>
      <c r="L124" s="47"/>
    </row>
    <row r="125" spans="2:12" ht="17.399999999999999" customHeight="1" x14ac:dyDescent="0.25">
      <c r="B125" s="34">
        <v>110408589</v>
      </c>
      <c r="C125" s="34" t="s">
        <v>974</v>
      </c>
      <c r="D125" s="192" t="str">
        <f t="shared" si="9"/>
        <v/>
      </c>
      <c r="E125" s="192" t="str">
        <f t="shared" si="10"/>
        <v/>
      </c>
      <c r="F125" s="200">
        <v>110408589</v>
      </c>
      <c r="G125" s="200" t="s">
        <v>974</v>
      </c>
      <c r="H125" s="193">
        <v>0</v>
      </c>
      <c r="I125" s="193"/>
      <c r="J125" s="193">
        <v>0</v>
      </c>
      <c r="K125" s="193"/>
      <c r="L125" s="47"/>
    </row>
    <row r="126" spans="2:12" ht="17.399999999999999" customHeight="1" x14ac:dyDescent="0.25">
      <c r="B126" s="34">
        <v>110408809</v>
      </c>
      <c r="C126" s="34" t="s">
        <v>1013</v>
      </c>
      <c r="D126" s="192" t="str">
        <f t="shared" si="9"/>
        <v/>
      </c>
      <c r="E126" s="192" t="str">
        <f t="shared" si="10"/>
        <v/>
      </c>
      <c r="F126" s="200">
        <v>110408809</v>
      </c>
      <c r="G126" s="200" t="s">
        <v>1013</v>
      </c>
      <c r="H126" s="189">
        <v>57326875</v>
      </c>
      <c r="I126" s="193"/>
      <c r="J126" s="193"/>
      <c r="K126" s="193"/>
      <c r="L126" s="47"/>
    </row>
    <row r="127" spans="2:12" ht="17.399999999999999" customHeight="1" x14ac:dyDescent="0.25">
      <c r="B127" s="34">
        <v>110408810</v>
      </c>
      <c r="C127" s="34" t="s">
        <v>1014</v>
      </c>
      <c r="D127" s="192" t="str">
        <f t="shared" si="9"/>
        <v/>
      </c>
      <c r="E127" s="192" t="str">
        <f t="shared" si="10"/>
        <v/>
      </c>
      <c r="F127" s="200">
        <v>110408810</v>
      </c>
      <c r="G127" s="200" t="s">
        <v>1014</v>
      </c>
      <c r="H127" s="189">
        <v>0</v>
      </c>
      <c r="I127" s="193"/>
      <c r="J127" s="193"/>
      <c r="K127" s="193"/>
      <c r="L127" s="47"/>
    </row>
    <row r="128" spans="2:12" ht="17.399999999999999" customHeight="1" x14ac:dyDescent="0.25">
      <c r="B128" s="34">
        <v>110410004</v>
      </c>
      <c r="C128" s="34" t="s">
        <v>47</v>
      </c>
      <c r="D128" s="192" t="str">
        <f t="shared" si="9"/>
        <v/>
      </c>
      <c r="E128" s="192" t="str">
        <f t="shared" si="10"/>
        <v/>
      </c>
      <c r="F128" s="200">
        <v>110410004</v>
      </c>
      <c r="G128" s="200" t="s">
        <v>47</v>
      </c>
      <c r="H128" s="189">
        <v>9832494877</v>
      </c>
      <c r="I128" s="193"/>
      <c r="J128" s="189">
        <v>5842144913</v>
      </c>
      <c r="K128" s="189"/>
      <c r="L128" s="47" t="s">
        <v>501</v>
      </c>
    </row>
    <row r="129" spans="2:12" ht="17.399999999999999" customHeight="1" x14ac:dyDescent="0.25">
      <c r="B129" s="34">
        <v>110410005</v>
      </c>
      <c r="C129" s="34" t="s">
        <v>48</v>
      </c>
      <c r="D129" s="192" t="str">
        <f t="shared" si="9"/>
        <v/>
      </c>
      <c r="E129" s="192" t="str">
        <f t="shared" si="10"/>
        <v/>
      </c>
      <c r="F129" s="200">
        <v>110410005</v>
      </c>
      <c r="G129" s="200" t="s">
        <v>48</v>
      </c>
      <c r="H129" s="189">
        <v>73488486</v>
      </c>
      <c r="I129" s="193"/>
      <c r="J129" s="189">
        <v>157728145</v>
      </c>
      <c r="K129" s="189"/>
      <c r="L129" s="47" t="s">
        <v>501</v>
      </c>
    </row>
    <row r="130" spans="2:12" ht="17.399999999999999" customHeight="1" x14ac:dyDescent="0.25">
      <c r="B130" s="34">
        <v>110410064</v>
      </c>
      <c r="C130" s="34" t="s">
        <v>49</v>
      </c>
      <c r="D130" s="192" t="str">
        <f t="shared" si="9"/>
        <v/>
      </c>
      <c r="E130" s="192" t="str">
        <f t="shared" si="10"/>
        <v/>
      </c>
      <c r="F130" s="200">
        <v>110410064</v>
      </c>
      <c r="G130" s="200" t="s">
        <v>49</v>
      </c>
      <c r="H130" s="189">
        <v>143418721</v>
      </c>
      <c r="I130" s="193"/>
      <c r="J130" s="189">
        <v>131526085</v>
      </c>
      <c r="K130" s="189"/>
      <c r="L130" s="47" t="s">
        <v>501</v>
      </c>
    </row>
    <row r="131" spans="2:12" ht="17.399999999999999" customHeight="1" x14ac:dyDescent="0.25">
      <c r="B131" s="34">
        <v>110410065</v>
      </c>
      <c r="C131" s="34" t="s">
        <v>50</v>
      </c>
      <c r="D131" s="192" t="str">
        <f t="shared" si="9"/>
        <v/>
      </c>
      <c r="E131" s="192" t="str">
        <f t="shared" si="10"/>
        <v/>
      </c>
      <c r="F131" s="200">
        <v>110410065</v>
      </c>
      <c r="G131" s="200" t="s">
        <v>50</v>
      </c>
      <c r="H131" s="189">
        <v>75103284</v>
      </c>
      <c r="I131" s="193"/>
      <c r="J131" s="189">
        <v>96622155</v>
      </c>
      <c r="K131" s="189"/>
      <c r="L131" s="47" t="s">
        <v>501</v>
      </c>
    </row>
    <row r="132" spans="2:12" ht="17.399999999999999" customHeight="1" x14ac:dyDescent="0.25">
      <c r="B132" s="34">
        <v>110410066</v>
      </c>
      <c r="C132" s="34" t="s">
        <v>51</v>
      </c>
      <c r="D132" s="192" t="str">
        <f t="shared" si="9"/>
        <v/>
      </c>
      <c r="E132" s="192" t="str">
        <f t="shared" si="10"/>
        <v/>
      </c>
      <c r="F132" s="200">
        <v>110410066</v>
      </c>
      <c r="G132" s="200" t="s">
        <v>51</v>
      </c>
      <c r="H132" s="193"/>
      <c r="I132" s="193"/>
      <c r="J132" s="193"/>
      <c r="K132" s="193"/>
      <c r="L132" s="47" t="s">
        <v>501</v>
      </c>
    </row>
    <row r="133" spans="2:12" ht="17.399999999999999" customHeight="1" x14ac:dyDescent="0.25">
      <c r="B133" s="34">
        <v>110410161</v>
      </c>
      <c r="C133" s="34" t="s">
        <v>52</v>
      </c>
      <c r="D133" s="192" t="str">
        <f t="shared" si="9"/>
        <v/>
      </c>
      <c r="E133" s="192" t="str">
        <f t="shared" si="10"/>
        <v/>
      </c>
      <c r="F133" s="200">
        <v>110410161</v>
      </c>
      <c r="G133" s="200" t="s">
        <v>52</v>
      </c>
      <c r="H133" s="193"/>
      <c r="I133" s="193"/>
      <c r="J133" s="193"/>
      <c r="K133" s="193"/>
      <c r="L133" s="47" t="s">
        <v>501</v>
      </c>
    </row>
    <row r="134" spans="2:12" ht="17.399999999999999" customHeight="1" x14ac:dyDescent="0.25">
      <c r="B134" s="34">
        <v>110410213</v>
      </c>
      <c r="C134" s="34" t="s">
        <v>604</v>
      </c>
      <c r="D134" s="192" t="str">
        <f t="shared" si="9"/>
        <v/>
      </c>
      <c r="E134" s="192" t="str">
        <f t="shared" si="10"/>
        <v/>
      </c>
      <c r="F134" s="200">
        <v>110410213</v>
      </c>
      <c r="G134" s="200" t="s">
        <v>604</v>
      </c>
      <c r="H134" s="193"/>
      <c r="I134" s="193"/>
      <c r="J134" s="193"/>
      <c r="K134" s="193"/>
      <c r="L134" s="47"/>
    </row>
    <row r="135" spans="2:12" ht="17.399999999999999" customHeight="1" x14ac:dyDescent="0.25">
      <c r="B135" s="34">
        <v>110410227</v>
      </c>
      <c r="C135" s="34" t="s">
        <v>605</v>
      </c>
      <c r="D135" s="192" t="str">
        <f t="shared" si="9"/>
        <v/>
      </c>
      <c r="E135" s="192" t="str">
        <f t="shared" si="10"/>
        <v/>
      </c>
      <c r="F135" s="200">
        <v>110410227</v>
      </c>
      <c r="G135" s="200" t="s">
        <v>605</v>
      </c>
      <c r="H135" s="193"/>
      <c r="I135" s="193"/>
      <c r="J135" s="193"/>
      <c r="K135" s="193"/>
      <c r="L135" s="47"/>
    </row>
    <row r="136" spans="2:12" ht="17.399999999999999" customHeight="1" x14ac:dyDescent="0.25">
      <c r="B136" s="34">
        <v>110411836</v>
      </c>
      <c r="C136" s="34" t="s">
        <v>1069</v>
      </c>
      <c r="D136" s="192" t="str">
        <f t="shared" si="9"/>
        <v/>
      </c>
      <c r="E136" s="192" t="str">
        <f t="shared" si="10"/>
        <v/>
      </c>
      <c r="F136" s="200">
        <v>110411836</v>
      </c>
      <c r="G136" s="200" t="s">
        <v>1069</v>
      </c>
      <c r="H136" s="189">
        <v>13538944</v>
      </c>
      <c r="I136" s="193"/>
      <c r="J136" s="193"/>
      <c r="K136" s="193"/>
      <c r="L136" s="47"/>
    </row>
    <row r="137" spans="2:12" ht="17.399999999999999" customHeight="1" x14ac:dyDescent="0.25">
      <c r="B137" s="34">
        <v>110411837</v>
      </c>
      <c r="C137" s="34" t="s">
        <v>1070</v>
      </c>
      <c r="D137" s="192" t="str">
        <f t="shared" si="9"/>
        <v/>
      </c>
      <c r="E137" s="192" t="str">
        <f t="shared" si="10"/>
        <v/>
      </c>
      <c r="F137" s="200">
        <v>110411837</v>
      </c>
      <c r="G137" s="200" t="s">
        <v>1070</v>
      </c>
      <c r="H137" s="189">
        <v>11795128</v>
      </c>
      <c r="I137" s="193"/>
      <c r="J137" s="193"/>
      <c r="K137" s="193"/>
      <c r="L137" s="47"/>
    </row>
    <row r="138" spans="2:12" ht="17.399999999999999" customHeight="1" x14ac:dyDescent="0.25">
      <c r="B138" s="34">
        <v>110411838</v>
      </c>
      <c r="C138" s="34" t="s">
        <v>1015</v>
      </c>
      <c r="D138" s="192" t="str">
        <f t="shared" si="9"/>
        <v/>
      </c>
      <c r="E138" s="192" t="str">
        <f t="shared" si="10"/>
        <v/>
      </c>
      <c r="F138" s="200">
        <v>110411838</v>
      </c>
      <c r="G138" s="200" t="s">
        <v>1015</v>
      </c>
      <c r="H138" s="189">
        <v>0</v>
      </c>
      <c r="I138" s="193"/>
      <c r="J138" s="193"/>
      <c r="K138" s="193"/>
      <c r="L138" s="47"/>
    </row>
    <row r="139" spans="2:12" ht="17.399999999999999" customHeight="1" x14ac:dyDescent="0.25">
      <c r="B139" s="34">
        <v>110411839</v>
      </c>
      <c r="C139" s="34" t="s">
        <v>1016</v>
      </c>
      <c r="D139" s="192" t="str">
        <f t="shared" si="9"/>
        <v/>
      </c>
      <c r="E139" s="192" t="str">
        <f t="shared" si="10"/>
        <v/>
      </c>
      <c r="F139" s="200">
        <v>110411839</v>
      </c>
      <c r="G139" s="200" t="s">
        <v>1016</v>
      </c>
      <c r="H139" s="189">
        <v>0</v>
      </c>
      <c r="I139" s="193"/>
      <c r="J139" s="193"/>
      <c r="K139" s="193"/>
      <c r="L139" s="47"/>
    </row>
    <row r="140" spans="2:12" ht="17.399999999999999" customHeight="1" x14ac:dyDescent="0.25">
      <c r="B140" s="34">
        <v>110411840</v>
      </c>
      <c r="C140" s="34" t="s">
        <v>1017</v>
      </c>
      <c r="D140" s="192" t="str">
        <f t="shared" si="9"/>
        <v/>
      </c>
      <c r="E140" s="192" t="str">
        <f t="shared" si="10"/>
        <v/>
      </c>
      <c r="F140" s="200">
        <v>110411840</v>
      </c>
      <c r="G140" s="200" t="s">
        <v>1017</v>
      </c>
      <c r="H140" s="189">
        <v>0</v>
      </c>
      <c r="I140" s="193"/>
      <c r="J140" s="193"/>
      <c r="K140" s="193"/>
      <c r="L140" s="47"/>
    </row>
    <row r="141" spans="2:12" ht="17.399999999999999" customHeight="1" x14ac:dyDescent="0.25">
      <c r="B141" s="34">
        <v>110411841</v>
      </c>
      <c r="C141" s="34" t="s">
        <v>1018</v>
      </c>
      <c r="D141" s="192" t="str">
        <f t="shared" si="9"/>
        <v/>
      </c>
      <c r="E141" s="192" t="str">
        <f t="shared" si="10"/>
        <v/>
      </c>
      <c r="F141" s="200">
        <v>110411841</v>
      </c>
      <c r="G141" s="200" t="s">
        <v>1018</v>
      </c>
      <c r="H141" s="189">
        <v>0</v>
      </c>
      <c r="I141" s="193"/>
      <c r="J141" s="193"/>
      <c r="K141" s="193"/>
      <c r="L141" s="47"/>
    </row>
    <row r="142" spans="2:12" ht="17.399999999999999" customHeight="1" x14ac:dyDescent="0.25">
      <c r="B142" s="34">
        <v>110411842</v>
      </c>
      <c r="C142" s="34" t="s">
        <v>1019</v>
      </c>
      <c r="D142" s="192" t="str">
        <f t="shared" si="9"/>
        <v/>
      </c>
      <c r="E142" s="192" t="str">
        <f t="shared" si="10"/>
        <v/>
      </c>
      <c r="F142" s="200">
        <v>110411842</v>
      </c>
      <c r="G142" s="200" t="s">
        <v>1019</v>
      </c>
      <c r="H142" s="189">
        <v>0</v>
      </c>
      <c r="I142" s="193"/>
      <c r="J142" s="193"/>
      <c r="K142" s="193"/>
      <c r="L142" s="47"/>
    </row>
    <row r="143" spans="2:12" ht="17.399999999999999" customHeight="1" x14ac:dyDescent="0.25">
      <c r="B143" s="34">
        <v>110411843</v>
      </c>
      <c r="C143" s="34" t="s">
        <v>1020</v>
      </c>
      <c r="D143" s="192" t="str">
        <f t="shared" si="9"/>
        <v/>
      </c>
      <c r="E143" s="192" t="str">
        <f t="shared" si="10"/>
        <v/>
      </c>
      <c r="F143" s="200">
        <v>110411843</v>
      </c>
      <c r="G143" s="200" t="s">
        <v>1020</v>
      </c>
      <c r="H143" s="189">
        <v>0</v>
      </c>
      <c r="I143" s="193"/>
      <c r="J143" s="193"/>
      <c r="K143" s="193"/>
      <c r="L143" s="47"/>
    </row>
    <row r="144" spans="2:12" ht="17.399999999999999" customHeight="1" x14ac:dyDescent="0.25">
      <c r="B144" s="221">
        <v>110411905</v>
      </c>
      <c r="C144" s="221" t="s">
        <v>1071</v>
      </c>
      <c r="D144" s="192" t="str">
        <f t="shared" ref="D144:D202" si="11">IF(B144=F144,"","@@@@@")</f>
        <v/>
      </c>
      <c r="E144" s="192" t="str">
        <f t="shared" ref="E144:E202" si="12">IF(C144=G144,"","@@@@@")</f>
        <v/>
      </c>
      <c r="F144" s="200">
        <v>110411905</v>
      </c>
      <c r="G144" s="200" t="s">
        <v>1071</v>
      </c>
      <c r="H144" s="189">
        <v>0</v>
      </c>
      <c r="I144" s="193"/>
      <c r="J144" s="193"/>
      <c r="K144" s="193"/>
      <c r="L144" s="47"/>
    </row>
    <row r="145" spans="2:12" ht="17.399999999999999" customHeight="1" x14ac:dyDescent="0.25">
      <c r="B145" s="221">
        <v>110411906</v>
      </c>
      <c r="C145" s="221" t="s">
        <v>1072</v>
      </c>
      <c r="D145" s="192" t="str">
        <f t="shared" si="11"/>
        <v/>
      </c>
      <c r="E145" s="192" t="str">
        <f t="shared" si="12"/>
        <v/>
      </c>
      <c r="F145" s="200">
        <v>110411906</v>
      </c>
      <c r="G145" s="200" t="s">
        <v>1072</v>
      </c>
      <c r="H145" s="189">
        <v>14379</v>
      </c>
      <c r="I145" s="193"/>
      <c r="J145" s="193"/>
      <c r="K145" s="193"/>
      <c r="L145" s="47"/>
    </row>
    <row r="146" spans="2:12" ht="17.25" customHeight="1" x14ac:dyDescent="0.25">
      <c r="B146" s="34">
        <v>110501007</v>
      </c>
      <c r="C146" s="34" t="s">
        <v>53</v>
      </c>
      <c r="D146" s="192" t="str">
        <f t="shared" si="11"/>
        <v/>
      </c>
      <c r="E146" s="192" t="str">
        <f t="shared" si="12"/>
        <v/>
      </c>
      <c r="F146" s="200">
        <v>110501007</v>
      </c>
      <c r="G146" s="200" t="s">
        <v>53</v>
      </c>
      <c r="H146" s="189">
        <v>81750</v>
      </c>
      <c r="I146" s="193"/>
      <c r="J146" s="189">
        <v>121936</v>
      </c>
      <c r="K146" s="189"/>
      <c r="L146" s="47" t="s">
        <v>503</v>
      </c>
    </row>
    <row r="147" spans="2:12" ht="17.399999999999999" customHeight="1" x14ac:dyDescent="0.25">
      <c r="B147" s="34">
        <v>110501057</v>
      </c>
      <c r="C147" s="34" t="s">
        <v>55</v>
      </c>
      <c r="D147" s="192" t="str">
        <f t="shared" si="11"/>
        <v/>
      </c>
      <c r="E147" s="192" t="str">
        <f t="shared" si="12"/>
        <v/>
      </c>
      <c r="F147" s="200">
        <v>110501057</v>
      </c>
      <c r="G147" s="200" t="s">
        <v>55</v>
      </c>
      <c r="H147" s="189">
        <v>28027631</v>
      </c>
      <c r="I147" s="193"/>
      <c r="J147" s="189">
        <v>28331769</v>
      </c>
      <c r="K147" s="189"/>
      <c r="L147" s="47" t="s">
        <v>503</v>
      </c>
    </row>
    <row r="148" spans="2:12" ht="17.399999999999999" customHeight="1" x14ac:dyDescent="0.25">
      <c r="B148" s="34">
        <v>110501060</v>
      </c>
      <c r="C148" s="34" t="s">
        <v>688</v>
      </c>
      <c r="D148" s="192" t="str">
        <f t="shared" si="11"/>
        <v/>
      </c>
      <c r="E148" s="192" t="str">
        <f t="shared" si="12"/>
        <v/>
      </c>
      <c r="F148" s="200">
        <v>110501060</v>
      </c>
      <c r="G148" s="200" t="s">
        <v>688</v>
      </c>
      <c r="H148" s="193"/>
      <c r="I148" s="193"/>
      <c r="J148" s="193"/>
      <c r="K148" s="193"/>
      <c r="L148" s="47" t="s">
        <v>503</v>
      </c>
    </row>
    <row r="149" spans="2:12" ht="17.399999999999999" customHeight="1" x14ac:dyDescent="0.25">
      <c r="B149" s="34">
        <v>110501094</v>
      </c>
      <c r="C149" s="34" t="s">
        <v>56</v>
      </c>
      <c r="D149" s="192" t="str">
        <f t="shared" si="11"/>
        <v/>
      </c>
      <c r="E149" s="192" t="str">
        <f t="shared" si="12"/>
        <v/>
      </c>
      <c r="F149" s="200">
        <v>110501094</v>
      </c>
      <c r="G149" s="200" t="s">
        <v>56</v>
      </c>
      <c r="H149" s="199">
        <v>36925396</v>
      </c>
      <c r="I149" s="193"/>
      <c r="J149" s="199">
        <v>46064578</v>
      </c>
      <c r="K149" s="199"/>
      <c r="L149" s="47" t="s">
        <v>6</v>
      </c>
    </row>
    <row r="150" spans="2:12" ht="17.399999999999999" customHeight="1" x14ac:dyDescent="0.25">
      <c r="B150" s="34">
        <v>110501095</v>
      </c>
      <c r="C150" s="34" t="s">
        <v>57</v>
      </c>
      <c r="D150" s="192" t="str">
        <f t="shared" si="11"/>
        <v/>
      </c>
      <c r="E150" s="192" t="str">
        <f t="shared" si="12"/>
        <v/>
      </c>
      <c r="F150" s="200">
        <v>110501095</v>
      </c>
      <c r="G150" s="200" t="s">
        <v>57</v>
      </c>
      <c r="H150" s="199">
        <v>844968</v>
      </c>
      <c r="I150" s="193"/>
      <c r="J150" s="199">
        <v>1410403</v>
      </c>
      <c r="K150" s="199"/>
      <c r="L150" s="47" t="s">
        <v>6</v>
      </c>
    </row>
    <row r="151" spans="2:12" ht="17.399999999999999" customHeight="1" x14ac:dyDescent="0.25">
      <c r="B151" s="34">
        <v>110501096</v>
      </c>
      <c r="C151" s="34" t="s">
        <v>606</v>
      </c>
      <c r="D151" s="192" t="str">
        <f t="shared" si="11"/>
        <v/>
      </c>
      <c r="E151" s="192" t="str">
        <f t="shared" si="12"/>
        <v/>
      </c>
      <c r="F151" s="200">
        <v>110501096</v>
      </c>
      <c r="G151" s="200" t="s">
        <v>606</v>
      </c>
      <c r="H151" s="193"/>
      <c r="I151" s="193"/>
      <c r="J151" s="193"/>
      <c r="K151" s="193"/>
      <c r="L151" s="47"/>
    </row>
    <row r="152" spans="2:12" ht="17.399999999999999" customHeight="1" x14ac:dyDescent="0.25">
      <c r="B152" s="34">
        <v>110501097</v>
      </c>
      <c r="C152" s="34" t="s">
        <v>607</v>
      </c>
      <c r="D152" s="192" t="str">
        <f t="shared" si="11"/>
        <v/>
      </c>
      <c r="E152" s="192" t="str">
        <f t="shared" si="12"/>
        <v/>
      </c>
      <c r="F152" s="200">
        <v>110501097</v>
      </c>
      <c r="G152" s="200" t="s">
        <v>607</v>
      </c>
      <c r="H152" s="193"/>
      <c r="I152" s="193"/>
      <c r="J152" s="193"/>
      <c r="K152" s="193"/>
      <c r="L152" s="47"/>
    </row>
    <row r="153" spans="2:12" ht="17.399999999999999" customHeight="1" x14ac:dyDescent="0.25">
      <c r="B153" s="34">
        <v>110501151</v>
      </c>
      <c r="C153" s="34" t="s">
        <v>58</v>
      </c>
      <c r="D153" s="192" t="str">
        <f t="shared" si="11"/>
        <v/>
      </c>
      <c r="E153" s="192" t="str">
        <f t="shared" si="12"/>
        <v/>
      </c>
      <c r="F153" s="200">
        <v>110501151</v>
      </c>
      <c r="G153" s="200" t="s">
        <v>58</v>
      </c>
      <c r="H153" s="189">
        <v>586644</v>
      </c>
      <c r="I153" s="193"/>
      <c r="J153" s="189">
        <v>254340</v>
      </c>
      <c r="K153" s="189"/>
      <c r="L153" s="47" t="s">
        <v>503</v>
      </c>
    </row>
    <row r="154" spans="2:12" ht="17.399999999999999" customHeight="1" x14ac:dyDescent="0.25">
      <c r="B154" s="34">
        <v>110501152</v>
      </c>
      <c r="C154" s="34" t="s">
        <v>59</v>
      </c>
      <c r="D154" s="192" t="str">
        <f t="shared" si="11"/>
        <v/>
      </c>
      <c r="E154" s="192" t="str">
        <f t="shared" si="12"/>
        <v/>
      </c>
      <c r="F154" s="200">
        <v>110501152</v>
      </c>
      <c r="G154" s="200" t="s">
        <v>59</v>
      </c>
      <c r="H154" s="189">
        <v>1179390</v>
      </c>
      <c r="I154" s="193"/>
      <c r="J154" s="189">
        <v>2777295</v>
      </c>
      <c r="K154" s="189"/>
      <c r="L154" s="47" t="s">
        <v>503</v>
      </c>
    </row>
    <row r="155" spans="2:12" ht="17.399999999999999" customHeight="1" x14ac:dyDescent="0.25">
      <c r="B155" s="34">
        <v>110501155</v>
      </c>
      <c r="C155" s="34" t="s">
        <v>60</v>
      </c>
      <c r="D155" s="192" t="str">
        <f t="shared" si="11"/>
        <v/>
      </c>
      <c r="E155" s="192" t="str">
        <f t="shared" si="12"/>
        <v/>
      </c>
      <c r="F155" s="200">
        <v>110501155</v>
      </c>
      <c r="G155" s="200" t="s">
        <v>60</v>
      </c>
      <c r="H155" s="189">
        <v>708538</v>
      </c>
      <c r="I155" s="193"/>
      <c r="J155" s="189">
        <v>179000</v>
      </c>
      <c r="K155" s="189"/>
      <c r="L155" s="47" t="s">
        <v>503</v>
      </c>
    </row>
    <row r="156" spans="2:12" ht="17.399999999999999" customHeight="1" x14ac:dyDescent="0.25">
      <c r="B156" s="34">
        <v>110501156</v>
      </c>
      <c r="C156" s="34" t="s">
        <v>61</v>
      </c>
      <c r="D156" s="192" t="str">
        <f t="shared" si="11"/>
        <v/>
      </c>
      <c r="E156" s="192" t="str">
        <f t="shared" si="12"/>
        <v/>
      </c>
      <c r="F156" s="200">
        <v>110501156</v>
      </c>
      <c r="G156" s="200" t="s">
        <v>61</v>
      </c>
      <c r="H156" s="189">
        <v>1060052</v>
      </c>
      <c r="I156" s="193"/>
      <c r="J156" s="189">
        <v>63052</v>
      </c>
      <c r="K156" s="189"/>
      <c r="L156" s="47" t="s">
        <v>503</v>
      </c>
    </row>
    <row r="157" spans="2:12" ht="17.399999999999999" customHeight="1" x14ac:dyDescent="0.25">
      <c r="B157" s="34">
        <v>110501157</v>
      </c>
      <c r="C157" s="34" t="s">
        <v>331</v>
      </c>
      <c r="D157" s="192" t="str">
        <f t="shared" si="11"/>
        <v/>
      </c>
      <c r="E157" s="192" t="str">
        <f t="shared" si="12"/>
        <v/>
      </c>
      <c r="F157" s="200">
        <v>110501157</v>
      </c>
      <c r="G157" s="200" t="s">
        <v>331</v>
      </c>
      <c r="H157" s="193">
        <v>0</v>
      </c>
      <c r="I157" s="193"/>
      <c r="J157" s="193">
        <v>0</v>
      </c>
      <c r="K157" s="193"/>
      <c r="L157" s="47" t="s">
        <v>503</v>
      </c>
    </row>
    <row r="158" spans="2:12" ht="17.399999999999999" customHeight="1" x14ac:dyDescent="0.25">
      <c r="B158" s="34">
        <v>110501158</v>
      </c>
      <c r="C158" s="34" t="s">
        <v>62</v>
      </c>
      <c r="D158" s="192" t="str">
        <f t="shared" si="11"/>
        <v/>
      </c>
      <c r="E158" s="192" t="str">
        <f t="shared" si="12"/>
        <v/>
      </c>
      <c r="F158" s="200">
        <v>110501158</v>
      </c>
      <c r="G158" s="200" t="s">
        <v>62</v>
      </c>
      <c r="H158" s="195">
        <v>0</v>
      </c>
      <c r="I158" s="193"/>
      <c r="J158" s="195">
        <v>0</v>
      </c>
      <c r="K158" s="195"/>
      <c r="L158" s="47" t="s">
        <v>503</v>
      </c>
    </row>
    <row r="159" spans="2:12" ht="17.399999999999999" customHeight="1" x14ac:dyDescent="0.25">
      <c r="B159" s="34">
        <v>110501183</v>
      </c>
      <c r="C159" s="34" t="s">
        <v>63</v>
      </c>
      <c r="D159" s="192" t="str">
        <f t="shared" si="11"/>
        <v/>
      </c>
      <c r="E159" s="192" t="str">
        <f t="shared" si="12"/>
        <v/>
      </c>
      <c r="F159" s="200">
        <v>110501183</v>
      </c>
      <c r="G159" s="200" t="s">
        <v>63</v>
      </c>
      <c r="H159" s="189">
        <v>58327937</v>
      </c>
      <c r="I159" s="193"/>
      <c r="J159" s="189">
        <v>39071097</v>
      </c>
      <c r="K159" s="189"/>
      <c r="L159" s="47" t="s">
        <v>503</v>
      </c>
    </row>
    <row r="160" spans="2:12" ht="17.399999999999999" customHeight="1" x14ac:dyDescent="0.25">
      <c r="B160" s="34">
        <v>110501211</v>
      </c>
      <c r="C160" s="34" t="s">
        <v>64</v>
      </c>
      <c r="D160" s="192" t="str">
        <f t="shared" si="11"/>
        <v/>
      </c>
      <c r="E160" s="192" t="str">
        <f t="shared" si="12"/>
        <v/>
      </c>
      <c r="F160" s="200">
        <v>110501211</v>
      </c>
      <c r="G160" s="200" t="s">
        <v>64</v>
      </c>
      <c r="H160" s="189">
        <v>3311984</v>
      </c>
      <c r="I160" s="193"/>
      <c r="J160" s="189">
        <v>3469510</v>
      </c>
      <c r="K160" s="189"/>
      <c r="L160" s="47" t="s">
        <v>503</v>
      </c>
    </row>
    <row r="161" spans="2:12" ht="17.399999999999999" customHeight="1" x14ac:dyDescent="0.25">
      <c r="B161" s="34">
        <v>110501212</v>
      </c>
      <c r="C161" s="34" t="s">
        <v>514</v>
      </c>
      <c r="D161" s="192" t="str">
        <f t="shared" si="11"/>
        <v/>
      </c>
      <c r="E161" s="192" t="str">
        <f t="shared" si="12"/>
        <v/>
      </c>
      <c r="F161" s="200">
        <v>110501212</v>
      </c>
      <c r="G161" s="200" t="s">
        <v>514</v>
      </c>
      <c r="H161" s="193"/>
      <c r="I161" s="193"/>
      <c r="J161" s="193"/>
      <c r="K161" s="193"/>
      <c r="L161" s="47"/>
    </row>
    <row r="162" spans="2:12" ht="17.399999999999999" customHeight="1" x14ac:dyDescent="0.25">
      <c r="B162" s="34">
        <v>110501214</v>
      </c>
      <c r="C162" s="34" t="s">
        <v>756</v>
      </c>
      <c r="D162" s="192" t="str">
        <f t="shared" si="11"/>
        <v/>
      </c>
      <c r="E162" s="192" t="str">
        <f t="shared" si="12"/>
        <v/>
      </c>
      <c r="F162" s="200">
        <v>110501214</v>
      </c>
      <c r="G162" s="200" t="s">
        <v>756</v>
      </c>
      <c r="H162" s="189">
        <v>84618</v>
      </c>
      <c r="I162" s="193"/>
      <c r="J162" s="189">
        <v>44885</v>
      </c>
      <c r="K162" s="189"/>
      <c r="L162" s="47" t="s">
        <v>317</v>
      </c>
    </row>
    <row r="163" spans="2:12" ht="17.399999999999999" customHeight="1" x14ac:dyDescent="0.25">
      <c r="B163" s="34">
        <v>110501269</v>
      </c>
      <c r="C163" s="34" t="s">
        <v>608</v>
      </c>
      <c r="D163" s="192" t="str">
        <f t="shared" si="11"/>
        <v/>
      </c>
      <c r="E163" s="192" t="str">
        <f t="shared" si="12"/>
        <v/>
      </c>
      <c r="F163" s="200">
        <v>110501269</v>
      </c>
      <c r="G163" s="200" t="s">
        <v>608</v>
      </c>
      <c r="H163" s="193">
        <v>0</v>
      </c>
      <c r="I163" s="193"/>
      <c r="J163" s="193">
        <v>0</v>
      </c>
      <c r="K163" s="193"/>
      <c r="L163" s="47"/>
    </row>
    <row r="164" spans="2:12" ht="17.399999999999999" customHeight="1" x14ac:dyDescent="0.25">
      <c r="B164" s="34">
        <v>110501298</v>
      </c>
      <c r="C164" s="34" t="s">
        <v>65</v>
      </c>
      <c r="D164" s="192" t="str">
        <f t="shared" si="11"/>
        <v/>
      </c>
      <c r="E164" s="192" t="str">
        <f t="shared" si="12"/>
        <v/>
      </c>
      <c r="F164" s="200">
        <v>110501298</v>
      </c>
      <c r="G164" s="200" t="s">
        <v>65</v>
      </c>
      <c r="H164" s="189">
        <v>491040</v>
      </c>
      <c r="I164" s="193"/>
      <c r="J164" s="189">
        <v>213170</v>
      </c>
      <c r="K164" s="189"/>
      <c r="L164" s="47" t="s">
        <v>503</v>
      </c>
    </row>
    <row r="165" spans="2:12" ht="17.399999999999999" customHeight="1" x14ac:dyDescent="0.25">
      <c r="B165" s="34">
        <v>110501302</v>
      </c>
      <c r="C165" s="34" t="s">
        <v>66</v>
      </c>
      <c r="D165" s="192" t="str">
        <f t="shared" si="11"/>
        <v/>
      </c>
      <c r="E165" s="192" t="str">
        <f t="shared" si="12"/>
        <v/>
      </c>
      <c r="F165" s="200">
        <v>110501302</v>
      </c>
      <c r="G165" s="200" t="s">
        <v>66</v>
      </c>
      <c r="H165" s="189">
        <v>127962</v>
      </c>
      <c r="I165" s="193"/>
      <c r="J165" s="189">
        <v>190612</v>
      </c>
      <c r="K165" s="189"/>
      <c r="L165" s="47" t="s">
        <v>503</v>
      </c>
    </row>
    <row r="166" spans="2:12" ht="17.399999999999999" customHeight="1" x14ac:dyDescent="0.25">
      <c r="B166" s="34">
        <v>110501303</v>
      </c>
      <c r="C166" s="34" t="s">
        <v>67</v>
      </c>
      <c r="D166" s="192" t="str">
        <f t="shared" si="11"/>
        <v/>
      </c>
      <c r="E166" s="192" t="str">
        <f t="shared" si="12"/>
        <v/>
      </c>
      <c r="F166" s="200">
        <v>110501303</v>
      </c>
      <c r="G166" s="200" t="s">
        <v>67</v>
      </c>
      <c r="H166" s="189">
        <v>3563100</v>
      </c>
      <c r="I166" s="193"/>
      <c r="J166" s="189">
        <v>2160773</v>
      </c>
      <c r="K166" s="189"/>
      <c r="L166" s="47" t="s">
        <v>503</v>
      </c>
    </row>
    <row r="167" spans="2:12" ht="17.399999999999999" customHeight="1" x14ac:dyDescent="0.25">
      <c r="B167" s="34">
        <v>110501310</v>
      </c>
      <c r="C167" s="34" t="s">
        <v>68</v>
      </c>
      <c r="D167" s="192" t="str">
        <f t="shared" si="11"/>
        <v/>
      </c>
      <c r="E167" s="192" t="str">
        <f t="shared" si="12"/>
        <v/>
      </c>
      <c r="F167" s="200">
        <v>110501310</v>
      </c>
      <c r="G167" s="200" t="s">
        <v>68</v>
      </c>
      <c r="H167" s="189">
        <v>1700</v>
      </c>
      <c r="I167" s="193"/>
      <c r="J167" s="189">
        <v>1700</v>
      </c>
      <c r="K167" s="189"/>
      <c r="L167" s="47" t="s">
        <v>503</v>
      </c>
    </row>
    <row r="168" spans="2:12" ht="17.399999999999999" customHeight="1" x14ac:dyDescent="0.25">
      <c r="B168" s="34">
        <v>110501331</v>
      </c>
      <c r="C168" s="34" t="s">
        <v>69</v>
      </c>
      <c r="D168" s="192" t="str">
        <f t="shared" si="11"/>
        <v/>
      </c>
      <c r="E168" s="192" t="str">
        <f t="shared" si="12"/>
        <v/>
      </c>
      <c r="F168" s="200">
        <v>110501331</v>
      </c>
      <c r="G168" s="200" t="s">
        <v>69</v>
      </c>
      <c r="H168" s="189">
        <v>131732</v>
      </c>
      <c r="I168" s="193"/>
      <c r="J168" s="189">
        <v>139942</v>
      </c>
      <c r="K168" s="189"/>
      <c r="L168" s="47" t="s">
        <v>503</v>
      </c>
    </row>
    <row r="169" spans="2:12" ht="17.399999999999999" customHeight="1" x14ac:dyDescent="0.25">
      <c r="B169" s="34">
        <v>110501336</v>
      </c>
      <c r="C169" s="34" t="s">
        <v>332</v>
      </c>
      <c r="D169" s="192" t="str">
        <f t="shared" si="11"/>
        <v/>
      </c>
      <c r="E169" s="192" t="str">
        <f t="shared" si="12"/>
        <v/>
      </c>
      <c r="F169" s="200">
        <v>110501336</v>
      </c>
      <c r="G169" s="200" t="s">
        <v>332</v>
      </c>
      <c r="H169" s="193">
        <v>0</v>
      </c>
      <c r="I169" s="193"/>
      <c r="J169" s="193">
        <v>0</v>
      </c>
      <c r="K169" s="193"/>
      <c r="L169" s="47" t="s">
        <v>503</v>
      </c>
    </row>
    <row r="170" spans="2:12" ht="17.399999999999999" customHeight="1" x14ac:dyDescent="0.25">
      <c r="B170" s="34">
        <v>110501342</v>
      </c>
      <c r="C170" s="34" t="s">
        <v>333</v>
      </c>
      <c r="D170" s="192" t="str">
        <f t="shared" si="11"/>
        <v/>
      </c>
      <c r="E170" s="192" t="str">
        <f t="shared" si="12"/>
        <v/>
      </c>
      <c r="F170" s="200">
        <v>110501342</v>
      </c>
      <c r="G170" s="200" t="s">
        <v>333</v>
      </c>
      <c r="H170" s="193">
        <v>0</v>
      </c>
      <c r="I170" s="193"/>
      <c r="J170" s="193">
        <v>0</v>
      </c>
      <c r="K170" s="193"/>
      <c r="L170" s="47" t="s">
        <v>503</v>
      </c>
    </row>
    <row r="171" spans="2:12" ht="17.399999999999999" customHeight="1" x14ac:dyDescent="0.25">
      <c r="B171" s="34">
        <v>110501356</v>
      </c>
      <c r="C171" s="34" t="s">
        <v>334</v>
      </c>
      <c r="D171" s="192" t="str">
        <f t="shared" si="11"/>
        <v/>
      </c>
      <c r="E171" s="192" t="str">
        <f t="shared" si="12"/>
        <v/>
      </c>
      <c r="F171" s="200">
        <v>110501356</v>
      </c>
      <c r="G171" s="200" t="s">
        <v>334</v>
      </c>
      <c r="H171" s="193">
        <v>0</v>
      </c>
      <c r="I171" s="193"/>
      <c r="J171" s="193">
        <v>0</v>
      </c>
      <c r="K171" s="193"/>
      <c r="L171" s="47" t="s">
        <v>503</v>
      </c>
    </row>
    <row r="172" spans="2:12" ht="17.399999999999999" customHeight="1" x14ac:dyDescent="0.25">
      <c r="B172" s="34">
        <v>110501358</v>
      </c>
      <c r="C172" s="34" t="s">
        <v>335</v>
      </c>
      <c r="D172" s="192" t="str">
        <f t="shared" si="11"/>
        <v/>
      </c>
      <c r="E172" s="192" t="str">
        <f t="shared" si="12"/>
        <v/>
      </c>
      <c r="F172" s="200">
        <v>110501358</v>
      </c>
      <c r="G172" s="200" t="s">
        <v>335</v>
      </c>
      <c r="H172" s="189">
        <v>0</v>
      </c>
      <c r="I172" s="193"/>
      <c r="J172" s="193">
        <v>2615</v>
      </c>
      <c r="K172" s="193"/>
      <c r="L172" s="47" t="s">
        <v>503</v>
      </c>
    </row>
    <row r="173" spans="2:12" ht="17.399999999999999" customHeight="1" x14ac:dyDescent="0.25">
      <c r="B173" s="34">
        <v>110501362</v>
      </c>
      <c r="C173" s="34" t="s">
        <v>336</v>
      </c>
      <c r="D173" s="192" t="str">
        <f t="shared" si="11"/>
        <v/>
      </c>
      <c r="E173" s="192" t="str">
        <f t="shared" si="12"/>
        <v/>
      </c>
      <c r="F173" s="200">
        <v>110501362</v>
      </c>
      <c r="G173" s="200" t="s">
        <v>336</v>
      </c>
      <c r="H173" s="189">
        <v>553047</v>
      </c>
      <c r="I173" s="193"/>
      <c r="J173" s="189">
        <v>426094</v>
      </c>
      <c r="K173" s="189"/>
      <c r="L173" s="47" t="s">
        <v>503</v>
      </c>
    </row>
    <row r="174" spans="2:12" ht="17.399999999999999" customHeight="1" x14ac:dyDescent="0.25">
      <c r="B174" s="34">
        <v>110501373</v>
      </c>
      <c r="C174" s="34" t="s">
        <v>609</v>
      </c>
      <c r="D174" s="192" t="str">
        <f t="shared" si="11"/>
        <v/>
      </c>
      <c r="E174" s="192" t="str">
        <f t="shared" si="12"/>
        <v/>
      </c>
      <c r="F174" s="200">
        <v>110501373</v>
      </c>
      <c r="G174" s="200" t="s">
        <v>609</v>
      </c>
      <c r="H174" s="193"/>
      <c r="I174" s="193"/>
      <c r="J174" s="193"/>
      <c r="K174" s="193"/>
      <c r="L174" s="47"/>
    </row>
    <row r="175" spans="2:12" ht="17.399999999999999" customHeight="1" x14ac:dyDescent="0.25">
      <c r="B175" s="34">
        <v>110501411</v>
      </c>
      <c r="C175" s="34" t="s">
        <v>456</v>
      </c>
      <c r="D175" s="192" t="str">
        <f t="shared" si="11"/>
        <v/>
      </c>
      <c r="E175" s="192" t="str">
        <f t="shared" si="12"/>
        <v/>
      </c>
      <c r="F175" s="200">
        <v>110501411</v>
      </c>
      <c r="G175" s="200" t="s">
        <v>456</v>
      </c>
      <c r="H175" s="195">
        <v>22302</v>
      </c>
      <c r="I175" s="193"/>
      <c r="J175" s="195">
        <v>5750</v>
      </c>
      <c r="K175" s="195"/>
      <c r="L175" s="47" t="s">
        <v>503</v>
      </c>
    </row>
    <row r="176" spans="2:12" ht="17.399999999999999" customHeight="1" x14ac:dyDescent="0.25">
      <c r="B176" s="34">
        <v>110501418</v>
      </c>
      <c r="C176" s="34" t="s">
        <v>473</v>
      </c>
      <c r="D176" s="192" t="str">
        <f t="shared" si="11"/>
        <v/>
      </c>
      <c r="E176" s="192" t="str">
        <f t="shared" si="12"/>
        <v/>
      </c>
      <c r="F176" s="200">
        <v>110501418</v>
      </c>
      <c r="G176" s="200" t="s">
        <v>473</v>
      </c>
      <c r="H176" s="189">
        <v>0</v>
      </c>
      <c r="I176" s="193"/>
      <c r="J176" s="189">
        <v>0</v>
      </c>
      <c r="K176" s="189"/>
      <c r="L176" s="47" t="s">
        <v>503</v>
      </c>
    </row>
    <row r="177" spans="1:12" ht="17.399999999999999" customHeight="1" x14ac:dyDescent="0.25">
      <c r="B177" s="34">
        <v>110501420</v>
      </c>
      <c r="C177" s="34" t="s">
        <v>474</v>
      </c>
      <c r="D177" s="192" t="str">
        <f t="shared" si="11"/>
        <v/>
      </c>
      <c r="E177" s="192" t="str">
        <f t="shared" si="12"/>
        <v/>
      </c>
      <c r="F177" s="200">
        <v>110501420</v>
      </c>
      <c r="G177" s="200" t="s">
        <v>474</v>
      </c>
      <c r="H177" s="193"/>
      <c r="I177" s="193"/>
      <c r="J177" s="193"/>
      <c r="K177" s="193"/>
      <c r="L177" s="47" t="s">
        <v>503</v>
      </c>
    </row>
    <row r="178" spans="1:12" ht="17.399999999999999" customHeight="1" x14ac:dyDescent="0.25">
      <c r="B178" s="34">
        <v>110501422</v>
      </c>
      <c r="C178" s="34" t="s">
        <v>475</v>
      </c>
      <c r="D178" s="192" t="str">
        <f t="shared" si="11"/>
        <v/>
      </c>
      <c r="E178" s="192" t="str">
        <f t="shared" si="12"/>
        <v/>
      </c>
      <c r="F178" s="200">
        <v>110501422</v>
      </c>
      <c r="G178" s="200" t="s">
        <v>475</v>
      </c>
      <c r="H178" s="195"/>
      <c r="I178" s="193"/>
      <c r="J178" s="195"/>
      <c r="K178" s="193"/>
      <c r="L178" s="47" t="s">
        <v>503</v>
      </c>
    </row>
    <row r="179" spans="1:12" ht="17.399999999999999" customHeight="1" x14ac:dyDescent="0.25">
      <c r="B179" s="34">
        <v>110501481</v>
      </c>
      <c r="C179" s="34" t="s">
        <v>610</v>
      </c>
      <c r="D179" s="192" t="str">
        <f t="shared" si="11"/>
        <v/>
      </c>
      <c r="E179" s="192" t="str">
        <f t="shared" si="12"/>
        <v/>
      </c>
      <c r="F179" s="200">
        <v>110501481</v>
      </c>
      <c r="G179" s="200" t="s">
        <v>610</v>
      </c>
      <c r="H179" s="193"/>
      <c r="I179" s="193"/>
      <c r="J179" s="193"/>
      <c r="K179" s="193"/>
      <c r="L179" s="47"/>
    </row>
    <row r="180" spans="1:12" ht="17.399999999999999" customHeight="1" x14ac:dyDescent="0.25">
      <c r="B180" s="34">
        <v>110501501</v>
      </c>
      <c r="C180" s="34" t="s">
        <v>611</v>
      </c>
      <c r="D180" s="192" t="str">
        <f t="shared" si="11"/>
        <v/>
      </c>
      <c r="E180" s="192" t="str">
        <f t="shared" si="12"/>
        <v/>
      </c>
      <c r="F180" s="200">
        <v>110501501</v>
      </c>
      <c r="G180" s="200" t="s">
        <v>611</v>
      </c>
      <c r="H180" s="193"/>
      <c r="I180" s="193"/>
      <c r="J180" s="193"/>
      <c r="K180" s="193"/>
      <c r="L180" s="47"/>
    </row>
    <row r="181" spans="1:12" ht="17.399999999999999" customHeight="1" x14ac:dyDescent="0.25">
      <c r="B181" s="34">
        <v>110501517</v>
      </c>
      <c r="C181" s="34" t="s">
        <v>612</v>
      </c>
      <c r="D181" s="192" t="str">
        <f t="shared" si="11"/>
        <v/>
      </c>
      <c r="E181" s="192" t="str">
        <f t="shared" si="12"/>
        <v/>
      </c>
      <c r="F181" s="200">
        <v>110501517</v>
      </c>
      <c r="G181" s="200" t="s">
        <v>612</v>
      </c>
      <c r="H181" s="193"/>
      <c r="I181" s="193"/>
      <c r="J181" s="193"/>
      <c r="K181" s="193"/>
      <c r="L181" s="47"/>
    </row>
    <row r="182" spans="1:12" ht="17.399999999999999" customHeight="1" x14ac:dyDescent="0.25">
      <c r="A182" s="104" t="s">
        <v>684</v>
      </c>
      <c r="B182" s="34">
        <v>110501524</v>
      </c>
      <c r="C182" s="34" t="s">
        <v>613</v>
      </c>
      <c r="D182" s="192" t="str">
        <f t="shared" si="11"/>
        <v/>
      </c>
      <c r="E182" s="192" t="str">
        <f t="shared" si="12"/>
        <v/>
      </c>
      <c r="F182" s="200">
        <v>110501524</v>
      </c>
      <c r="G182" s="200" t="s">
        <v>613</v>
      </c>
      <c r="H182" s="189">
        <v>16710030</v>
      </c>
      <c r="I182" s="193"/>
      <c r="J182" s="189">
        <v>9112367</v>
      </c>
      <c r="K182" s="189"/>
      <c r="L182" s="47"/>
    </row>
    <row r="183" spans="1:12" ht="17.399999999999999" customHeight="1" x14ac:dyDescent="0.25">
      <c r="B183" s="34">
        <v>110501555</v>
      </c>
      <c r="C183" s="34" t="s">
        <v>689</v>
      </c>
      <c r="D183" s="192" t="str">
        <f t="shared" si="11"/>
        <v/>
      </c>
      <c r="E183" s="192" t="str">
        <f t="shared" si="12"/>
        <v/>
      </c>
      <c r="F183" s="200">
        <v>110501555</v>
      </c>
      <c r="G183" s="200" t="s">
        <v>689</v>
      </c>
      <c r="H183" s="217"/>
      <c r="I183" s="193"/>
      <c r="J183" s="217"/>
      <c r="K183" s="217"/>
      <c r="L183" s="47"/>
    </row>
    <row r="184" spans="1:12" ht="17.399999999999999" customHeight="1" x14ac:dyDescent="0.25">
      <c r="B184" s="34">
        <v>110501571</v>
      </c>
      <c r="C184" s="34" t="s">
        <v>690</v>
      </c>
      <c r="D184" s="192" t="str">
        <f t="shared" si="11"/>
        <v/>
      </c>
      <c r="E184" s="192" t="str">
        <f t="shared" si="12"/>
        <v/>
      </c>
      <c r="F184" s="200">
        <v>110501571</v>
      </c>
      <c r="G184" s="200" t="s">
        <v>690</v>
      </c>
      <c r="H184" s="189">
        <v>0</v>
      </c>
      <c r="I184" s="193"/>
      <c r="J184" s="189">
        <v>0</v>
      </c>
      <c r="K184" s="189"/>
      <c r="L184" s="47"/>
    </row>
    <row r="185" spans="1:12" ht="17.399999999999999" customHeight="1" x14ac:dyDescent="0.25">
      <c r="B185" s="34">
        <v>110501607</v>
      </c>
      <c r="C185" s="34" t="s">
        <v>726</v>
      </c>
      <c r="D185" s="192" t="str">
        <f t="shared" si="11"/>
        <v/>
      </c>
      <c r="E185" s="192" t="str">
        <f t="shared" si="12"/>
        <v/>
      </c>
      <c r="F185" s="200">
        <v>110501607</v>
      </c>
      <c r="G185" s="200" t="s">
        <v>726</v>
      </c>
      <c r="H185" s="195">
        <v>0</v>
      </c>
      <c r="I185" s="193"/>
      <c r="J185" s="195">
        <v>0</v>
      </c>
      <c r="K185" s="195"/>
      <c r="L185" s="47"/>
    </row>
    <row r="186" spans="1:12" ht="17.399999999999999" customHeight="1" x14ac:dyDescent="0.25">
      <c r="B186" s="34">
        <v>110501616</v>
      </c>
      <c r="C186" s="34" t="s">
        <v>727</v>
      </c>
      <c r="D186" s="192" t="str">
        <f t="shared" si="11"/>
        <v/>
      </c>
      <c r="E186" s="192" t="str">
        <f t="shared" si="12"/>
        <v/>
      </c>
      <c r="F186" s="200">
        <v>110501616</v>
      </c>
      <c r="G186" s="200" t="s">
        <v>727</v>
      </c>
      <c r="H186" s="195">
        <v>8950</v>
      </c>
      <c r="I186" s="193"/>
      <c r="J186" s="195">
        <v>7550</v>
      </c>
      <c r="K186" s="195"/>
      <c r="L186" s="47"/>
    </row>
    <row r="187" spans="1:12" ht="17.399999999999999" customHeight="1" x14ac:dyDescent="0.25">
      <c r="B187" s="34">
        <v>110501621</v>
      </c>
      <c r="C187" s="34" t="s">
        <v>1021</v>
      </c>
      <c r="D187" s="192" t="str">
        <f t="shared" si="11"/>
        <v/>
      </c>
      <c r="E187" s="192" t="str">
        <f t="shared" si="12"/>
        <v/>
      </c>
      <c r="F187" s="200">
        <v>110501621</v>
      </c>
      <c r="G187" s="200" t="s">
        <v>1021</v>
      </c>
      <c r="H187" s="195"/>
      <c r="I187" s="193"/>
      <c r="J187" s="195"/>
      <c r="K187" s="195"/>
      <c r="L187" s="47"/>
    </row>
    <row r="188" spans="1:12" ht="17.399999999999999" customHeight="1" x14ac:dyDescent="0.25">
      <c r="B188" s="34">
        <v>110501629</v>
      </c>
      <c r="C188" s="34" t="s">
        <v>757</v>
      </c>
      <c r="D188" s="192" t="str">
        <f t="shared" si="11"/>
        <v/>
      </c>
      <c r="E188" s="192" t="str">
        <f t="shared" si="12"/>
        <v/>
      </c>
      <c r="F188" s="200">
        <v>110501629</v>
      </c>
      <c r="G188" s="200" t="s">
        <v>757</v>
      </c>
      <c r="H188" s="195">
        <v>0</v>
      </c>
      <c r="I188" s="193"/>
      <c r="J188" s="195">
        <v>0</v>
      </c>
      <c r="K188" s="195"/>
      <c r="L188" s="47"/>
    </row>
    <row r="189" spans="1:12" ht="17.399999999999999" customHeight="1" x14ac:dyDescent="0.25">
      <c r="B189" s="34">
        <v>110501637</v>
      </c>
      <c r="C189" s="34" t="s">
        <v>758</v>
      </c>
      <c r="D189" s="192" t="str">
        <f t="shared" si="11"/>
        <v/>
      </c>
      <c r="E189" s="192" t="str">
        <f t="shared" si="12"/>
        <v/>
      </c>
      <c r="F189" s="200">
        <v>110501637</v>
      </c>
      <c r="G189" s="200" t="s">
        <v>758</v>
      </c>
      <c r="H189" s="195">
        <v>0</v>
      </c>
      <c r="I189" s="193"/>
      <c r="J189" s="195">
        <v>0</v>
      </c>
      <c r="K189" s="195"/>
      <c r="L189" s="47"/>
    </row>
    <row r="190" spans="1:12" ht="17.399999999999999" customHeight="1" x14ac:dyDescent="0.25">
      <c r="B190" s="34">
        <v>110501650</v>
      </c>
      <c r="C190" s="34" t="s">
        <v>759</v>
      </c>
      <c r="D190" s="192" t="str">
        <f t="shared" si="11"/>
        <v/>
      </c>
      <c r="E190" s="192" t="str">
        <f t="shared" si="12"/>
        <v/>
      </c>
      <c r="F190" s="200">
        <v>110501650</v>
      </c>
      <c r="G190" s="200" t="s">
        <v>759</v>
      </c>
      <c r="H190" s="195">
        <v>4209541</v>
      </c>
      <c r="I190" s="193"/>
      <c r="J190" s="195">
        <v>4209541</v>
      </c>
      <c r="K190" s="195"/>
      <c r="L190" s="47"/>
    </row>
    <row r="191" spans="1:12" ht="17.399999999999999" customHeight="1" x14ac:dyDescent="0.25">
      <c r="B191" s="34">
        <v>110501670</v>
      </c>
      <c r="C191" s="34" t="s">
        <v>806</v>
      </c>
      <c r="D191" s="192" t="str">
        <f t="shared" si="11"/>
        <v/>
      </c>
      <c r="E191" s="192" t="str">
        <f t="shared" si="12"/>
        <v/>
      </c>
      <c r="F191" s="200">
        <v>110501670</v>
      </c>
      <c r="G191" s="200" t="s">
        <v>806</v>
      </c>
      <c r="H191" s="195">
        <v>615097</v>
      </c>
      <c r="I191" s="193"/>
      <c r="J191" s="195">
        <v>1017399</v>
      </c>
      <c r="K191" s="195"/>
      <c r="L191" s="47"/>
    </row>
    <row r="192" spans="1:12" ht="17.399999999999999" customHeight="1" x14ac:dyDescent="0.25">
      <c r="B192" s="34">
        <v>110501680</v>
      </c>
      <c r="C192" s="34" t="s">
        <v>807</v>
      </c>
      <c r="D192" s="192" t="str">
        <f t="shared" si="11"/>
        <v/>
      </c>
      <c r="E192" s="192" t="str">
        <f t="shared" si="12"/>
        <v/>
      </c>
      <c r="F192" s="200">
        <v>110501680</v>
      </c>
      <c r="G192" s="200" t="s">
        <v>807</v>
      </c>
      <c r="H192" s="195">
        <v>639414</v>
      </c>
      <c r="I192" s="193"/>
      <c r="J192" s="195">
        <v>1029312</v>
      </c>
      <c r="K192" s="195"/>
      <c r="L192" s="47"/>
    </row>
    <row r="193" spans="2:12" ht="17.399999999999999" customHeight="1" x14ac:dyDescent="0.25">
      <c r="B193" s="34">
        <v>110501688</v>
      </c>
      <c r="C193" s="34" t="s">
        <v>808</v>
      </c>
      <c r="D193" s="192" t="str">
        <f t="shared" si="11"/>
        <v/>
      </c>
      <c r="E193" s="192" t="str">
        <f t="shared" si="12"/>
        <v/>
      </c>
      <c r="F193" s="200">
        <v>110501688</v>
      </c>
      <c r="G193" s="200" t="s">
        <v>808</v>
      </c>
      <c r="H193" s="195">
        <v>0</v>
      </c>
      <c r="I193" s="193"/>
      <c r="J193" s="195">
        <v>0</v>
      </c>
      <c r="K193" s="195"/>
      <c r="L193" s="47"/>
    </row>
    <row r="194" spans="2:12" ht="17.399999999999999" customHeight="1" x14ac:dyDescent="0.25">
      <c r="B194" s="34">
        <v>110501712</v>
      </c>
      <c r="C194" s="34" t="s">
        <v>809</v>
      </c>
      <c r="D194" s="192" t="str">
        <f t="shared" si="11"/>
        <v/>
      </c>
      <c r="E194" s="192" t="str">
        <f t="shared" si="12"/>
        <v/>
      </c>
      <c r="F194" s="200">
        <v>110501712</v>
      </c>
      <c r="G194" s="200" t="s">
        <v>809</v>
      </c>
      <c r="H194" s="195">
        <v>96313</v>
      </c>
      <c r="I194" s="193"/>
      <c r="J194" s="195">
        <v>43064</v>
      </c>
      <c r="K194" s="195"/>
      <c r="L194" s="47"/>
    </row>
    <row r="195" spans="2:12" ht="17.399999999999999" customHeight="1" x14ac:dyDescent="0.25">
      <c r="B195" s="34">
        <v>110501719</v>
      </c>
      <c r="C195" s="34" t="s">
        <v>810</v>
      </c>
      <c r="D195" s="192" t="str">
        <f t="shared" si="11"/>
        <v/>
      </c>
      <c r="E195" s="192" t="str">
        <f t="shared" si="12"/>
        <v/>
      </c>
      <c r="F195" s="200">
        <v>110501719</v>
      </c>
      <c r="G195" s="200" t="s">
        <v>810</v>
      </c>
      <c r="H195" s="195">
        <v>314307</v>
      </c>
      <c r="I195" s="193"/>
      <c r="J195" s="195">
        <v>314307</v>
      </c>
      <c r="K195" s="195"/>
      <c r="L195" s="47"/>
    </row>
    <row r="196" spans="2:12" ht="17.399999999999999" customHeight="1" x14ac:dyDescent="0.25">
      <c r="B196" s="34">
        <v>110501732</v>
      </c>
      <c r="C196" s="34" t="s">
        <v>811</v>
      </c>
      <c r="D196" s="192" t="str">
        <f t="shared" si="11"/>
        <v/>
      </c>
      <c r="E196" s="192" t="str">
        <f t="shared" si="12"/>
        <v/>
      </c>
      <c r="F196" s="200">
        <v>110501732</v>
      </c>
      <c r="G196" s="200" t="s">
        <v>811</v>
      </c>
      <c r="H196" s="195">
        <v>901693</v>
      </c>
      <c r="I196" s="193"/>
      <c r="J196" s="195">
        <v>899230</v>
      </c>
      <c r="K196" s="195"/>
      <c r="L196" s="47"/>
    </row>
    <row r="197" spans="2:12" ht="17.399999999999999" customHeight="1" x14ac:dyDescent="0.25">
      <c r="B197" s="34">
        <v>110501774</v>
      </c>
      <c r="C197" s="34" t="s">
        <v>933</v>
      </c>
      <c r="D197" s="192" t="str">
        <f t="shared" si="11"/>
        <v/>
      </c>
      <c r="E197" s="192" t="str">
        <f t="shared" si="12"/>
        <v/>
      </c>
      <c r="F197" s="200">
        <v>110501774</v>
      </c>
      <c r="G197" s="200" t="s">
        <v>933</v>
      </c>
      <c r="H197" s="195">
        <v>0</v>
      </c>
      <c r="I197" s="193"/>
      <c r="J197" s="195">
        <v>1017</v>
      </c>
      <c r="K197" s="195"/>
      <c r="L197" s="47"/>
    </row>
    <row r="198" spans="2:12" ht="17.399999999999999" customHeight="1" x14ac:dyDescent="0.25">
      <c r="B198" s="34">
        <v>110501811</v>
      </c>
      <c r="C198" s="34" t="s">
        <v>1022</v>
      </c>
      <c r="D198" s="192" t="str">
        <f t="shared" si="11"/>
        <v/>
      </c>
      <c r="E198" s="192" t="str">
        <f t="shared" si="12"/>
        <v/>
      </c>
      <c r="F198" s="200">
        <v>110501811</v>
      </c>
      <c r="G198" s="200" t="s">
        <v>1022</v>
      </c>
      <c r="H198" s="195">
        <v>660341</v>
      </c>
      <c r="I198" s="193"/>
      <c r="J198" s="195"/>
      <c r="K198" s="195"/>
      <c r="L198" s="47"/>
    </row>
    <row r="199" spans="2:12" ht="17.399999999999999" customHeight="1" x14ac:dyDescent="0.25">
      <c r="B199" s="34">
        <v>110501812</v>
      </c>
      <c r="C199" s="34" t="s">
        <v>1023</v>
      </c>
      <c r="D199" s="192" t="str">
        <f t="shared" si="11"/>
        <v/>
      </c>
      <c r="E199" s="192" t="str">
        <f t="shared" si="12"/>
        <v/>
      </c>
      <c r="F199" s="200">
        <v>110501812</v>
      </c>
      <c r="G199" s="200" t="s">
        <v>1023</v>
      </c>
      <c r="H199" s="195">
        <v>0</v>
      </c>
      <c r="I199" s="193"/>
      <c r="J199" s="195"/>
      <c r="K199" s="195"/>
      <c r="L199" s="47"/>
    </row>
    <row r="200" spans="2:12" ht="17.399999999999999" customHeight="1" x14ac:dyDescent="0.25">
      <c r="B200" s="34">
        <v>110501813</v>
      </c>
      <c r="C200" s="34" t="s">
        <v>1024</v>
      </c>
      <c r="D200" s="192" t="str">
        <f t="shared" si="11"/>
        <v/>
      </c>
      <c r="E200" s="192" t="str">
        <f t="shared" si="12"/>
        <v/>
      </c>
      <c r="F200" s="200">
        <v>110501813</v>
      </c>
      <c r="G200" s="200" t="s">
        <v>1024</v>
      </c>
      <c r="H200" s="195">
        <v>70756</v>
      </c>
      <c r="I200" s="193"/>
      <c r="J200" s="195"/>
      <c r="K200" s="195"/>
      <c r="L200" s="47"/>
    </row>
    <row r="201" spans="2:12" ht="17.399999999999999" customHeight="1" x14ac:dyDescent="0.25">
      <c r="B201" s="34">
        <v>110501814</v>
      </c>
      <c r="C201" s="34" t="s">
        <v>1025</v>
      </c>
      <c r="D201" s="192" t="str">
        <f t="shared" si="11"/>
        <v/>
      </c>
      <c r="E201" s="192" t="str">
        <f t="shared" si="12"/>
        <v/>
      </c>
      <c r="F201" s="200">
        <v>110501814</v>
      </c>
      <c r="G201" s="200" t="s">
        <v>1025</v>
      </c>
      <c r="H201" s="195">
        <v>0</v>
      </c>
      <c r="I201" s="193"/>
      <c r="J201" s="195"/>
      <c r="K201" s="195"/>
      <c r="L201" s="47"/>
    </row>
    <row r="202" spans="2:12" ht="17.399999999999999" customHeight="1" x14ac:dyDescent="0.25">
      <c r="B202" s="34">
        <v>110501835</v>
      </c>
      <c r="C202" s="34" t="s">
        <v>1026</v>
      </c>
      <c r="D202" s="192" t="str">
        <f t="shared" si="11"/>
        <v/>
      </c>
      <c r="E202" s="192" t="str">
        <f t="shared" si="12"/>
        <v/>
      </c>
      <c r="F202" s="200">
        <v>110501835</v>
      </c>
      <c r="G202" s="200" t="s">
        <v>1026</v>
      </c>
      <c r="H202" s="195">
        <v>7320000</v>
      </c>
      <c r="I202" s="193"/>
      <c r="J202" s="195"/>
      <c r="K202" s="195"/>
      <c r="L202" s="47"/>
    </row>
    <row r="203" spans="2:12" ht="17.399999999999999" customHeight="1" x14ac:dyDescent="0.25">
      <c r="B203" s="221">
        <v>110501890</v>
      </c>
      <c r="C203" s="221" t="s">
        <v>1073</v>
      </c>
      <c r="D203" s="192" t="str">
        <f t="shared" ref="D203:D211" si="13">IF(B203=F203,"","@@@@@")</f>
        <v/>
      </c>
      <c r="E203" s="192" t="str">
        <f t="shared" ref="E203:E211" si="14">IF(C203=G203,"","@@@@@")</f>
        <v/>
      </c>
      <c r="F203" s="200">
        <v>110501890</v>
      </c>
      <c r="G203" s="200" t="s">
        <v>1073</v>
      </c>
      <c r="H203" s="195">
        <v>816</v>
      </c>
      <c r="I203" s="193"/>
      <c r="J203" s="195"/>
      <c r="K203" s="195"/>
      <c r="L203" s="47"/>
    </row>
    <row r="204" spans="2:12" ht="17.399999999999999" customHeight="1" x14ac:dyDescent="0.25">
      <c r="B204" s="221">
        <v>110501896</v>
      </c>
      <c r="C204" s="221" t="s">
        <v>1074</v>
      </c>
      <c r="D204" s="192" t="str">
        <f t="shared" si="13"/>
        <v/>
      </c>
      <c r="E204" s="192" t="str">
        <f t="shared" si="14"/>
        <v/>
      </c>
      <c r="F204" s="200">
        <v>110501896</v>
      </c>
      <c r="G204" s="200" t="s">
        <v>1074</v>
      </c>
      <c r="H204" s="195">
        <v>250450</v>
      </c>
      <c r="I204" s="193"/>
      <c r="J204" s="195"/>
      <c r="K204" s="195"/>
      <c r="L204" s="47"/>
    </row>
    <row r="205" spans="2:12" ht="17.399999999999999" customHeight="1" x14ac:dyDescent="0.25">
      <c r="B205" s="34">
        <v>110502279</v>
      </c>
      <c r="C205" s="34" t="s">
        <v>70</v>
      </c>
      <c r="D205" s="192" t="str">
        <f t="shared" si="13"/>
        <v/>
      </c>
      <c r="E205" s="192" t="str">
        <f t="shared" si="14"/>
        <v/>
      </c>
      <c r="F205" s="200">
        <v>110502279</v>
      </c>
      <c r="G205" s="200" t="s">
        <v>70</v>
      </c>
      <c r="H205" s="189">
        <v>6705689</v>
      </c>
      <c r="I205" s="193"/>
      <c r="J205" s="189">
        <v>2756528</v>
      </c>
      <c r="K205" s="189"/>
      <c r="L205" s="47" t="s">
        <v>503</v>
      </c>
    </row>
    <row r="206" spans="2:12" ht="17.399999999999999" customHeight="1" x14ac:dyDescent="0.25">
      <c r="B206" s="34">
        <v>110502439</v>
      </c>
      <c r="C206" s="34" t="s">
        <v>515</v>
      </c>
      <c r="D206" s="192" t="str">
        <f t="shared" si="13"/>
        <v/>
      </c>
      <c r="E206" s="192" t="str">
        <f t="shared" si="14"/>
        <v/>
      </c>
      <c r="F206" s="200">
        <v>110502439</v>
      </c>
      <c r="G206" s="200" t="s">
        <v>515</v>
      </c>
      <c r="H206" s="189">
        <v>358979</v>
      </c>
      <c r="I206" s="193"/>
      <c r="J206" s="189"/>
      <c r="K206" s="193"/>
      <c r="L206" s="47"/>
    </row>
    <row r="207" spans="2:12" ht="17.399999999999999" customHeight="1" x14ac:dyDescent="0.25">
      <c r="B207" s="34">
        <v>110502464</v>
      </c>
      <c r="C207" s="34" t="s">
        <v>552</v>
      </c>
      <c r="D207" s="192" t="str">
        <f t="shared" si="13"/>
        <v/>
      </c>
      <c r="E207" s="192" t="str">
        <f t="shared" si="14"/>
        <v/>
      </c>
      <c r="F207" s="200">
        <v>110502464</v>
      </c>
      <c r="G207" s="200" t="s">
        <v>552</v>
      </c>
      <c r="H207" s="193"/>
      <c r="I207" s="193"/>
      <c r="J207" s="193"/>
      <c r="K207" s="193"/>
      <c r="L207" s="47"/>
    </row>
    <row r="208" spans="2:12" ht="17.399999999999999" customHeight="1" x14ac:dyDescent="0.25">
      <c r="B208" s="34">
        <v>110502484</v>
      </c>
      <c r="C208" s="34" t="s">
        <v>614</v>
      </c>
      <c r="D208" s="192" t="str">
        <f t="shared" si="13"/>
        <v/>
      </c>
      <c r="E208" s="192" t="str">
        <f t="shared" si="14"/>
        <v/>
      </c>
      <c r="F208" s="200">
        <v>110502484</v>
      </c>
      <c r="G208" s="200" t="s">
        <v>614</v>
      </c>
      <c r="H208" s="189">
        <v>349765</v>
      </c>
      <c r="I208" s="193"/>
      <c r="J208" s="189">
        <v>343025</v>
      </c>
      <c r="K208" s="189"/>
      <c r="L208" s="47"/>
    </row>
    <row r="209" spans="2:12" ht="17.399999999999999" customHeight="1" x14ac:dyDescent="0.25">
      <c r="B209" s="34">
        <v>110503380</v>
      </c>
      <c r="C209" s="34" t="s">
        <v>395</v>
      </c>
      <c r="D209" s="192" t="str">
        <f t="shared" si="13"/>
        <v/>
      </c>
      <c r="E209" s="192" t="str">
        <f t="shared" si="14"/>
        <v/>
      </c>
      <c r="F209" s="200">
        <v>110503380</v>
      </c>
      <c r="G209" s="200" t="s">
        <v>395</v>
      </c>
      <c r="H209" s="189">
        <v>36417847</v>
      </c>
      <c r="I209" s="193"/>
      <c r="J209" s="189">
        <v>21058109</v>
      </c>
      <c r="K209" s="189"/>
      <c r="L209" s="47" t="s">
        <v>503</v>
      </c>
    </row>
    <row r="210" spans="2:12" ht="17.399999999999999" customHeight="1" x14ac:dyDescent="0.25">
      <c r="B210" s="34">
        <v>110503430</v>
      </c>
      <c r="C210" s="34" t="s">
        <v>516</v>
      </c>
      <c r="D210" s="192" t="str">
        <f t="shared" si="13"/>
        <v/>
      </c>
      <c r="E210" s="192" t="str">
        <f t="shared" si="14"/>
        <v/>
      </c>
      <c r="F210" s="200">
        <v>110503430</v>
      </c>
      <c r="G210" s="200" t="s">
        <v>516</v>
      </c>
      <c r="H210" s="193"/>
      <c r="I210" s="193"/>
      <c r="J210" s="193"/>
      <c r="K210" s="193"/>
      <c r="L210" s="47"/>
    </row>
    <row r="211" spans="2:12" ht="17.399999999999999" customHeight="1" x14ac:dyDescent="0.25">
      <c r="B211" s="34">
        <v>110503780</v>
      </c>
      <c r="C211" s="34" t="s">
        <v>934</v>
      </c>
      <c r="D211" s="192" t="str">
        <f t="shared" si="13"/>
        <v/>
      </c>
      <c r="E211" s="192" t="str">
        <f t="shared" si="14"/>
        <v/>
      </c>
      <c r="F211" s="200">
        <v>110503780</v>
      </c>
      <c r="G211" s="200" t="s">
        <v>934</v>
      </c>
      <c r="H211" s="189">
        <v>25539811</v>
      </c>
      <c r="I211" s="193"/>
      <c r="J211" s="189">
        <v>31541368</v>
      </c>
      <c r="K211" s="189"/>
      <c r="L211" s="47"/>
    </row>
    <row r="212" spans="2:12" ht="17.399999999999999" customHeight="1" x14ac:dyDescent="0.25">
      <c r="B212" s="221">
        <v>110503874</v>
      </c>
      <c r="C212" s="221" t="s">
        <v>1075</v>
      </c>
      <c r="D212" s="192" t="str">
        <f t="shared" ref="D212:D255" si="15">IF(B212=F212,"","@@@@@")</f>
        <v/>
      </c>
      <c r="E212" s="192" t="str">
        <f t="shared" ref="E212:E255" si="16">IF(C212=G212,"","@@@@@")</f>
        <v/>
      </c>
      <c r="F212" s="200">
        <v>110503874</v>
      </c>
      <c r="G212" s="200" t="s">
        <v>1075</v>
      </c>
      <c r="H212" s="189">
        <v>-21806756</v>
      </c>
      <c r="I212" s="193"/>
      <c r="J212" s="189"/>
      <c r="K212" s="189"/>
      <c r="L212" s="47"/>
    </row>
    <row r="213" spans="2:12" ht="17.399999999999999" customHeight="1" x14ac:dyDescent="0.25">
      <c r="B213" s="34">
        <v>110601391</v>
      </c>
      <c r="C213" s="34" t="s">
        <v>812</v>
      </c>
      <c r="D213" s="192" t="str">
        <f t="shared" si="15"/>
        <v/>
      </c>
      <c r="E213" s="192" t="str">
        <f t="shared" si="16"/>
        <v/>
      </c>
      <c r="F213" s="200">
        <v>110601391</v>
      </c>
      <c r="G213" s="200" t="s">
        <v>812</v>
      </c>
      <c r="H213" s="196"/>
      <c r="I213" s="193"/>
      <c r="J213" s="196"/>
      <c r="K213" s="193"/>
      <c r="L213" s="47"/>
    </row>
    <row r="214" spans="2:12" ht="17.399999999999999" customHeight="1" x14ac:dyDescent="0.25">
      <c r="B214" s="34">
        <v>110601392</v>
      </c>
      <c r="C214" s="34" t="s">
        <v>615</v>
      </c>
      <c r="D214" s="192" t="str">
        <f t="shared" si="15"/>
        <v/>
      </c>
      <c r="E214" s="192" t="str">
        <f t="shared" si="16"/>
        <v/>
      </c>
      <c r="F214" s="200">
        <v>110601392</v>
      </c>
      <c r="G214" s="200" t="s">
        <v>615</v>
      </c>
      <c r="H214" s="196"/>
      <c r="I214" s="193"/>
      <c r="J214" s="196"/>
      <c r="K214" s="193"/>
      <c r="L214" s="47"/>
    </row>
    <row r="215" spans="2:12" ht="17.399999999999999" customHeight="1" x14ac:dyDescent="0.25">
      <c r="B215" s="34">
        <v>110601393</v>
      </c>
      <c r="C215" s="34" t="s">
        <v>616</v>
      </c>
      <c r="D215" s="192" t="str">
        <f t="shared" si="15"/>
        <v/>
      </c>
      <c r="E215" s="192" t="str">
        <f t="shared" si="16"/>
        <v/>
      </c>
      <c r="F215" s="200">
        <v>110601393</v>
      </c>
      <c r="G215" s="200" t="s">
        <v>616</v>
      </c>
      <c r="H215" s="193"/>
      <c r="I215" s="193"/>
      <c r="J215" s="193"/>
      <c r="K215" s="193"/>
      <c r="L215" s="47"/>
    </row>
    <row r="216" spans="2:12" ht="17.399999999999999" customHeight="1" x14ac:dyDescent="0.25">
      <c r="B216" s="34">
        <v>110602394</v>
      </c>
      <c r="C216" s="34" t="s">
        <v>813</v>
      </c>
      <c r="D216" s="192" t="str">
        <f t="shared" si="15"/>
        <v/>
      </c>
      <c r="E216" s="192" t="str">
        <f t="shared" si="16"/>
        <v/>
      </c>
      <c r="F216" s="200">
        <v>110602394</v>
      </c>
      <c r="G216" s="200" t="s">
        <v>813</v>
      </c>
      <c r="H216" s="196">
        <v>-18459081</v>
      </c>
      <c r="I216" s="193"/>
      <c r="J216" s="196">
        <v>-28241756</v>
      </c>
      <c r="K216" s="196"/>
      <c r="L216" s="47"/>
    </row>
    <row r="217" spans="2:12" ht="17.399999999999999" customHeight="1" x14ac:dyDescent="0.25">
      <c r="B217" s="34">
        <v>110602395</v>
      </c>
      <c r="C217" s="34" t="s">
        <v>517</v>
      </c>
      <c r="D217" s="192" t="str">
        <f t="shared" si="15"/>
        <v/>
      </c>
      <c r="E217" s="192" t="str">
        <f t="shared" si="16"/>
        <v/>
      </c>
      <c r="F217" s="200">
        <v>110602395</v>
      </c>
      <c r="G217" s="200" t="s">
        <v>517</v>
      </c>
      <c r="H217" s="196">
        <v>14211025</v>
      </c>
      <c r="I217" s="193"/>
      <c r="J217" s="196">
        <v>21527817</v>
      </c>
      <c r="K217" s="196"/>
      <c r="L217" s="47"/>
    </row>
    <row r="218" spans="2:12" ht="17.399999999999999" customHeight="1" x14ac:dyDescent="0.25">
      <c r="B218" s="34">
        <v>110602396</v>
      </c>
      <c r="C218" s="34" t="s">
        <v>617</v>
      </c>
      <c r="D218" s="192" t="str">
        <f t="shared" si="15"/>
        <v/>
      </c>
      <c r="E218" s="192" t="str">
        <f t="shared" si="16"/>
        <v/>
      </c>
      <c r="F218" s="200">
        <v>110602396</v>
      </c>
      <c r="G218" s="200" t="s">
        <v>617</v>
      </c>
      <c r="H218" s="196"/>
      <c r="I218" s="193"/>
      <c r="J218" s="196"/>
      <c r="K218" s="196"/>
      <c r="L218" s="47"/>
    </row>
    <row r="219" spans="2:12" ht="17.399999999999999" customHeight="1" x14ac:dyDescent="0.25">
      <c r="B219" s="34">
        <v>110603397</v>
      </c>
      <c r="C219" s="34" t="s">
        <v>814</v>
      </c>
      <c r="D219" s="192" t="str">
        <f t="shared" si="15"/>
        <v/>
      </c>
      <c r="E219" s="192" t="str">
        <f t="shared" si="16"/>
        <v/>
      </c>
      <c r="F219" s="200">
        <v>110603397</v>
      </c>
      <c r="G219" s="200" t="s">
        <v>814</v>
      </c>
      <c r="H219" s="196">
        <v>-70157269</v>
      </c>
      <c r="I219" s="193"/>
      <c r="J219" s="196">
        <v>-128356421</v>
      </c>
      <c r="K219" s="196"/>
      <c r="L219" s="47"/>
    </row>
    <row r="220" spans="2:12" ht="17.399999999999999" customHeight="1" x14ac:dyDescent="0.25">
      <c r="B220" s="34">
        <v>110603398</v>
      </c>
      <c r="C220" s="34" t="s">
        <v>518</v>
      </c>
      <c r="D220" s="192" t="str">
        <f t="shared" si="15"/>
        <v/>
      </c>
      <c r="E220" s="192" t="str">
        <f t="shared" si="16"/>
        <v/>
      </c>
      <c r="F220" s="200">
        <v>110603398</v>
      </c>
      <c r="G220" s="200" t="s">
        <v>518</v>
      </c>
      <c r="H220" s="196">
        <v>54248838</v>
      </c>
      <c r="I220" s="193"/>
      <c r="J220" s="196">
        <v>94757510</v>
      </c>
      <c r="K220" s="196"/>
      <c r="L220" s="47"/>
    </row>
    <row r="221" spans="2:12" ht="17.399999999999999" customHeight="1" x14ac:dyDescent="0.25">
      <c r="B221" s="34">
        <v>110603399</v>
      </c>
      <c r="C221" s="34" t="s">
        <v>618</v>
      </c>
      <c r="D221" s="192" t="str">
        <f t="shared" si="15"/>
        <v/>
      </c>
      <c r="E221" s="192" t="str">
        <f t="shared" si="16"/>
        <v/>
      </c>
      <c r="F221" s="200">
        <v>110603399</v>
      </c>
      <c r="G221" s="200" t="s">
        <v>618</v>
      </c>
      <c r="H221" s="193"/>
      <c r="I221" s="193"/>
      <c r="J221" s="193"/>
      <c r="K221" s="193"/>
      <c r="L221" s="47"/>
    </row>
    <row r="222" spans="2:12" ht="17.399999999999999" customHeight="1" x14ac:dyDescent="0.25">
      <c r="B222" s="34">
        <v>110604400</v>
      </c>
      <c r="C222" s="34" t="s">
        <v>815</v>
      </c>
      <c r="D222" s="192" t="str">
        <f t="shared" si="15"/>
        <v/>
      </c>
      <c r="E222" s="192" t="str">
        <f t="shared" si="16"/>
        <v/>
      </c>
      <c r="F222" s="200">
        <v>110604400</v>
      </c>
      <c r="G222" s="200" t="s">
        <v>815</v>
      </c>
      <c r="H222" s="193"/>
      <c r="I222" s="193"/>
      <c r="J222" s="193"/>
      <c r="K222" s="193"/>
      <c r="L222" s="47"/>
    </row>
    <row r="223" spans="2:12" ht="17.399999999999999" customHeight="1" x14ac:dyDescent="0.25">
      <c r="B223" s="34">
        <v>110604401</v>
      </c>
      <c r="C223" s="34" t="s">
        <v>519</v>
      </c>
      <c r="D223" s="192" t="str">
        <f t="shared" si="15"/>
        <v/>
      </c>
      <c r="E223" s="192" t="str">
        <f t="shared" si="16"/>
        <v/>
      </c>
      <c r="F223" s="200">
        <v>110604401</v>
      </c>
      <c r="G223" s="200" t="s">
        <v>519</v>
      </c>
      <c r="H223" s="199">
        <v>11277652</v>
      </c>
      <c r="I223" s="193"/>
      <c r="J223" s="199">
        <v>17131928</v>
      </c>
      <c r="K223" s="199"/>
      <c r="L223" s="47"/>
    </row>
    <row r="224" spans="2:12" ht="17.399999999999999" customHeight="1" x14ac:dyDescent="0.25">
      <c r="B224" s="34">
        <v>110604402</v>
      </c>
      <c r="C224" s="34" t="s">
        <v>619</v>
      </c>
      <c r="D224" s="192" t="str">
        <f t="shared" si="15"/>
        <v/>
      </c>
      <c r="E224" s="192" t="str">
        <f t="shared" si="16"/>
        <v/>
      </c>
      <c r="F224" s="200">
        <v>110604402</v>
      </c>
      <c r="G224" s="200" t="s">
        <v>619</v>
      </c>
      <c r="H224" s="193"/>
      <c r="I224" s="193"/>
      <c r="J224" s="193"/>
      <c r="K224" s="193"/>
      <c r="L224" s="47"/>
    </row>
    <row r="225" spans="2:12" ht="17.399999999999999" customHeight="1" x14ac:dyDescent="0.25">
      <c r="B225" s="34">
        <v>110604569</v>
      </c>
      <c r="C225" s="34" t="s">
        <v>691</v>
      </c>
      <c r="D225" s="192" t="str">
        <f t="shared" si="15"/>
        <v/>
      </c>
      <c r="E225" s="192" t="str">
        <f t="shared" si="16"/>
        <v/>
      </c>
      <c r="F225" s="200">
        <v>110604569</v>
      </c>
      <c r="G225" s="200" t="s">
        <v>691</v>
      </c>
      <c r="H225" s="193"/>
      <c r="I225" s="193"/>
      <c r="J225" s="193"/>
      <c r="K225" s="193"/>
      <c r="L225" s="47"/>
    </row>
    <row r="226" spans="2:12" ht="17.399999999999999" customHeight="1" x14ac:dyDescent="0.25">
      <c r="B226" s="34">
        <v>110604574</v>
      </c>
      <c r="C226" s="34" t="s">
        <v>692</v>
      </c>
      <c r="D226" s="192" t="str">
        <f t="shared" si="15"/>
        <v/>
      </c>
      <c r="E226" s="192" t="str">
        <f t="shared" si="16"/>
        <v/>
      </c>
      <c r="F226" s="200">
        <v>110604574</v>
      </c>
      <c r="G226" s="200" t="s">
        <v>692</v>
      </c>
      <c r="H226" s="193"/>
      <c r="I226" s="193"/>
      <c r="J226" s="193"/>
      <c r="K226" s="193"/>
      <c r="L226" s="47"/>
    </row>
    <row r="227" spans="2:12" ht="17.399999999999999" customHeight="1" x14ac:dyDescent="0.25">
      <c r="B227" s="34">
        <v>110701598</v>
      </c>
      <c r="C227" s="34" t="s">
        <v>728</v>
      </c>
      <c r="D227" s="192" t="str">
        <f t="shared" si="15"/>
        <v/>
      </c>
      <c r="E227" s="192" t="str">
        <f t="shared" si="16"/>
        <v/>
      </c>
      <c r="F227" s="200">
        <v>110701598</v>
      </c>
      <c r="G227" s="200" t="s">
        <v>728</v>
      </c>
      <c r="H227" s="193"/>
      <c r="I227" s="193"/>
      <c r="J227" s="193"/>
      <c r="K227" s="193"/>
      <c r="L227" s="47"/>
    </row>
    <row r="228" spans="2:12" ht="17.399999999999999" customHeight="1" x14ac:dyDescent="0.25">
      <c r="B228" s="34">
        <v>110701611</v>
      </c>
      <c r="C228" s="34" t="s">
        <v>729</v>
      </c>
      <c r="D228" s="192" t="str">
        <f t="shared" si="15"/>
        <v/>
      </c>
      <c r="E228" s="192" t="str">
        <f t="shared" si="16"/>
        <v/>
      </c>
      <c r="F228" s="200">
        <v>110701611</v>
      </c>
      <c r="G228" s="200" t="s">
        <v>729</v>
      </c>
      <c r="H228" s="193"/>
      <c r="I228" s="193"/>
      <c r="J228" s="193"/>
      <c r="K228" s="193"/>
      <c r="L228" s="47"/>
    </row>
    <row r="229" spans="2:12" ht="17.399999999999999" customHeight="1" x14ac:dyDescent="0.25">
      <c r="B229" s="34">
        <v>110701612</v>
      </c>
      <c r="C229" s="34" t="s">
        <v>730</v>
      </c>
      <c r="D229" s="192" t="str">
        <f t="shared" si="15"/>
        <v/>
      </c>
      <c r="E229" s="192" t="str">
        <f t="shared" si="16"/>
        <v/>
      </c>
      <c r="F229" s="200">
        <v>110701612</v>
      </c>
      <c r="G229" s="200" t="s">
        <v>730</v>
      </c>
      <c r="H229" s="189"/>
      <c r="I229" s="193"/>
      <c r="J229" s="189"/>
      <c r="K229" s="193"/>
      <c r="L229" s="47"/>
    </row>
    <row r="230" spans="2:12" ht="17.399999999999999" customHeight="1" x14ac:dyDescent="0.25">
      <c r="B230" s="34">
        <v>110701618</v>
      </c>
      <c r="C230" s="34" t="s">
        <v>731</v>
      </c>
      <c r="D230" s="192" t="str">
        <f t="shared" si="15"/>
        <v/>
      </c>
      <c r="E230" s="192" t="str">
        <f t="shared" si="16"/>
        <v/>
      </c>
      <c r="F230" s="200">
        <v>110701618</v>
      </c>
      <c r="G230" s="200" t="s">
        <v>731</v>
      </c>
      <c r="H230" s="189">
        <v>21960000</v>
      </c>
      <c r="I230" s="193"/>
      <c r="J230" s="189">
        <v>0</v>
      </c>
      <c r="K230" s="189"/>
      <c r="L230" s="47"/>
    </row>
    <row r="231" spans="2:12" ht="17.399999999999999" customHeight="1" x14ac:dyDescent="0.25">
      <c r="B231" s="34">
        <v>110801698</v>
      </c>
      <c r="C231" s="34" t="s">
        <v>816</v>
      </c>
      <c r="D231" s="192" t="str">
        <f t="shared" si="15"/>
        <v/>
      </c>
      <c r="E231" s="192" t="str">
        <f t="shared" si="16"/>
        <v/>
      </c>
      <c r="F231" s="200">
        <v>110801698</v>
      </c>
      <c r="G231" s="200" t="s">
        <v>816</v>
      </c>
      <c r="H231" s="195">
        <v>622685</v>
      </c>
      <c r="I231" s="193"/>
      <c r="J231" s="195">
        <v>622685</v>
      </c>
      <c r="K231" s="195"/>
      <c r="L231" s="47"/>
    </row>
    <row r="232" spans="2:12" ht="17.399999999999999" customHeight="1" x14ac:dyDescent="0.25">
      <c r="B232" s="34">
        <v>110801699</v>
      </c>
      <c r="C232" s="34" t="s">
        <v>817</v>
      </c>
      <c r="D232" s="192" t="str">
        <f t="shared" si="15"/>
        <v/>
      </c>
      <c r="E232" s="192" t="str">
        <f t="shared" si="16"/>
        <v/>
      </c>
      <c r="F232" s="200">
        <v>110801699</v>
      </c>
      <c r="G232" s="200" t="s">
        <v>817</v>
      </c>
      <c r="H232" s="195">
        <v>1238328</v>
      </c>
      <c r="I232" s="193"/>
      <c r="J232" s="195">
        <v>762158</v>
      </c>
      <c r="K232" s="195"/>
      <c r="L232" s="47"/>
    </row>
    <row r="233" spans="2:12" ht="17.399999999999999" customHeight="1" x14ac:dyDescent="0.25">
      <c r="B233" s="34">
        <v>120101188</v>
      </c>
      <c r="C233" s="34" t="s">
        <v>71</v>
      </c>
      <c r="D233" s="192" t="str">
        <f t="shared" si="15"/>
        <v/>
      </c>
      <c r="E233" s="192" t="str">
        <f t="shared" si="16"/>
        <v/>
      </c>
      <c r="F233" s="200">
        <v>120101188</v>
      </c>
      <c r="G233" s="200" t="s">
        <v>71</v>
      </c>
      <c r="H233" s="189">
        <v>6980000</v>
      </c>
      <c r="I233" s="193"/>
      <c r="J233" s="189">
        <v>6980000</v>
      </c>
      <c r="K233" s="189"/>
      <c r="L233" s="47" t="s">
        <v>298</v>
      </c>
    </row>
    <row r="234" spans="2:12" ht="17.399999999999999" customHeight="1" x14ac:dyDescent="0.25">
      <c r="B234" s="34">
        <v>120102189</v>
      </c>
      <c r="C234" s="34" t="s">
        <v>54</v>
      </c>
      <c r="D234" s="192" t="str">
        <f t="shared" si="15"/>
        <v/>
      </c>
      <c r="E234" s="192" t="str">
        <f t="shared" si="16"/>
        <v/>
      </c>
      <c r="F234" s="200">
        <v>120102189</v>
      </c>
      <c r="G234" s="200" t="s">
        <v>54</v>
      </c>
      <c r="H234" s="189">
        <v>22297079</v>
      </c>
      <c r="I234" s="193"/>
      <c r="J234" s="189">
        <v>16844929</v>
      </c>
      <c r="K234" s="189"/>
      <c r="L234" s="47" t="s">
        <v>298</v>
      </c>
    </row>
    <row r="235" spans="2:12" ht="17.399999999999999" customHeight="1" x14ac:dyDescent="0.25">
      <c r="B235" s="34">
        <v>120102375</v>
      </c>
      <c r="C235" s="34" t="s">
        <v>396</v>
      </c>
      <c r="D235" s="192" t="str">
        <f t="shared" si="15"/>
        <v/>
      </c>
      <c r="E235" s="192" t="str">
        <f t="shared" si="16"/>
        <v/>
      </c>
      <c r="F235" s="200">
        <v>120102375</v>
      </c>
      <c r="G235" s="200" t="s">
        <v>396</v>
      </c>
      <c r="H235" s="189">
        <v>27301432</v>
      </c>
      <c r="I235" s="193"/>
      <c r="J235" s="189">
        <v>17408707</v>
      </c>
      <c r="K235" s="189"/>
      <c r="L235" s="47" t="s">
        <v>298</v>
      </c>
    </row>
    <row r="236" spans="2:12" ht="17.399999999999999" customHeight="1" x14ac:dyDescent="0.25">
      <c r="B236" s="34">
        <v>120103190</v>
      </c>
      <c r="C236" s="34" t="s">
        <v>72</v>
      </c>
      <c r="D236" s="192" t="str">
        <f t="shared" si="15"/>
        <v/>
      </c>
      <c r="E236" s="192" t="str">
        <f t="shared" si="16"/>
        <v/>
      </c>
      <c r="F236" s="200">
        <v>120103190</v>
      </c>
      <c r="G236" s="200" t="s">
        <v>72</v>
      </c>
      <c r="H236" s="189">
        <v>39936943</v>
      </c>
      <c r="I236" s="193"/>
      <c r="J236" s="189">
        <v>25973434</v>
      </c>
      <c r="K236" s="189"/>
      <c r="L236" s="47" t="s">
        <v>298</v>
      </c>
    </row>
    <row r="237" spans="2:12" ht="17.399999999999999" customHeight="1" x14ac:dyDescent="0.25">
      <c r="B237" s="34">
        <v>120104191</v>
      </c>
      <c r="C237" s="34" t="s">
        <v>73</v>
      </c>
      <c r="D237" s="192" t="str">
        <f t="shared" si="15"/>
        <v/>
      </c>
      <c r="E237" s="192" t="str">
        <f t="shared" si="16"/>
        <v/>
      </c>
      <c r="F237" s="200">
        <v>120104191</v>
      </c>
      <c r="G237" s="200" t="s">
        <v>73</v>
      </c>
      <c r="H237" s="189">
        <v>66139171</v>
      </c>
      <c r="I237" s="193"/>
      <c r="J237" s="189">
        <v>56073970</v>
      </c>
      <c r="K237" s="189"/>
      <c r="L237" s="47" t="s">
        <v>298</v>
      </c>
    </row>
    <row r="238" spans="2:12" ht="17.399999999999999" customHeight="1" x14ac:dyDescent="0.25">
      <c r="B238" s="34">
        <v>120105192</v>
      </c>
      <c r="C238" s="34" t="s">
        <v>74</v>
      </c>
      <c r="D238" s="192" t="str">
        <f t="shared" si="15"/>
        <v/>
      </c>
      <c r="E238" s="192" t="str">
        <f t="shared" si="16"/>
        <v/>
      </c>
      <c r="F238" s="200">
        <v>120105192</v>
      </c>
      <c r="G238" s="200" t="s">
        <v>74</v>
      </c>
      <c r="H238" s="189">
        <v>7290152</v>
      </c>
      <c r="I238" s="193"/>
      <c r="J238" s="189">
        <v>6323064</v>
      </c>
      <c r="K238" s="189"/>
      <c r="L238" s="47" t="s">
        <v>298</v>
      </c>
    </row>
    <row r="239" spans="2:12" ht="17.399999999999999" customHeight="1" x14ac:dyDescent="0.25">
      <c r="B239" s="34">
        <v>120105193</v>
      </c>
      <c r="C239" s="34" t="s">
        <v>75</v>
      </c>
      <c r="D239" s="192" t="str">
        <f t="shared" si="15"/>
        <v/>
      </c>
      <c r="E239" s="192" t="str">
        <f t="shared" si="16"/>
        <v/>
      </c>
      <c r="F239" s="200">
        <v>120105193</v>
      </c>
      <c r="G239" s="200" t="s">
        <v>75</v>
      </c>
      <c r="H239" s="189">
        <v>4092741</v>
      </c>
      <c r="I239" s="193"/>
      <c r="J239" s="189">
        <v>3735503</v>
      </c>
      <c r="K239" s="189"/>
      <c r="L239" s="47" t="s">
        <v>298</v>
      </c>
    </row>
    <row r="240" spans="2:12" ht="17.399999999999999" customHeight="1" x14ac:dyDescent="0.25">
      <c r="B240" s="34">
        <v>120105424</v>
      </c>
      <c r="C240" s="34" t="s">
        <v>476</v>
      </c>
      <c r="D240" s="192" t="str">
        <f t="shared" si="15"/>
        <v/>
      </c>
      <c r="E240" s="192" t="str">
        <f t="shared" si="16"/>
        <v/>
      </c>
      <c r="F240" s="200">
        <v>120105424</v>
      </c>
      <c r="G240" s="200" t="s">
        <v>476</v>
      </c>
      <c r="H240" s="189">
        <v>5839314</v>
      </c>
      <c r="I240" s="193"/>
      <c r="J240" s="189">
        <v>5839314</v>
      </c>
      <c r="K240" s="189"/>
      <c r="L240" s="47" t="s">
        <v>298</v>
      </c>
    </row>
    <row r="241" spans="2:12" ht="17.399999999999999" customHeight="1" x14ac:dyDescent="0.25">
      <c r="B241" s="34">
        <v>120105431</v>
      </c>
      <c r="C241" s="34" t="s">
        <v>520</v>
      </c>
      <c r="D241" s="192" t="str">
        <f t="shared" si="15"/>
        <v/>
      </c>
      <c r="E241" s="192" t="str">
        <f t="shared" si="16"/>
        <v/>
      </c>
      <c r="F241" s="200">
        <v>120105431</v>
      </c>
      <c r="G241" s="200" t="s">
        <v>520</v>
      </c>
      <c r="H241" s="189">
        <v>2655566</v>
      </c>
      <c r="I241" s="193"/>
      <c r="J241" s="189">
        <v>2655566</v>
      </c>
      <c r="K241" s="189"/>
      <c r="L241" s="47"/>
    </row>
    <row r="242" spans="2:12" ht="17.399999999999999" customHeight="1" x14ac:dyDescent="0.25">
      <c r="B242" s="34">
        <v>120105437</v>
      </c>
      <c r="C242" s="34" t="s">
        <v>521</v>
      </c>
      <c r="D242" s="192" t="str">
        <f t="shared" si="15"/>
        <v/>
      </c>
      <c r="E242" s="192" t="str">
        <f t="shared" si="16"/>
        <v/>
      </c>
      <c r="F242" s="200">
        <v>120105437</v>
      </c>
      <c r="G242" s="200" t="s">
        <v>521</v>
      </c>
      <c r="H242" s="189">
        <v>8454513</v>
      </c>
      <c r="I242" s="193"/>
      <c r="J242" s="189">
        <v>7448033</v>
      </c>
      <c r="K242" s="189"/>
      <c r="L242" s="47"/>
    </row>
    <row r="243" spans="2:12" ht="17.399999999999999" customHeight="1" x14ac:dyDescent="0.25">
      <c r="B243" s="34">
        <v>120105468</v>
      </c>
      <c r="C243" s="34" t="s">
        <v>553</v>
      </c>
      <c r="D243" s="192" t="str">
        <f t="shared" si="15"/>
        <v/>
      </c>
      <c r="E243" s="192" t="str">
        <f t="shared" si="16"/>
        <v/>
      </c>
      <c r="F243" s="200">
        <v>120105468</v>
      </c>
      <c r="G243" s="200" t="s">
        <v>553</v>
      </c>
      <c r="H243" s="189">
        <v>3284720</v>
      </c>
      <c r="I243" s="193"/>
      <c r="J243" s="189">
        <v>3284720</v>
      </c>
      <c r="K243" s="189"/>
      <c r="L243" s="47"/>
    </row>
    <row r="244" spans="2:12" ht="17.399999999999999" customHeight="1" x14ac:dyDescent="0.25">
      <c r="B244" s="34">
        <v>120105605</v>
      </c>
      <c r="C244" s="34" t="s">
        <v>732</v>
      </c>
      <c r="D244" s="192" t="str">
        <f t="shared" si="15"/>
        <v/>
      </c>
      <c r="E244" s="192" t="str">
        <f t="shared" si="16"/>
        <v/>
      </c>
      <c r="F244" s="200">
        <v>120105605</v>
      </c>
      <c r="G244" s="200" t="s">
        <v>732</v>
      </c>
      <c r="H244" s="189">
        <v>5276085</v>
      </c>
      <c r="I244" s="193"/>
      <c r="J244" s="189">
        <v>5276085</v>
      </c>
      <c r="K244" s="189"/>
      <c r="L244" s="47"/>
    </row>
    <row r="245" spans="2:12" ht="17.399999999999999" customHeight="1" x14ac:dyDescent="0.25">
      <c r="B245" s="34">
        <v>120105646</v>
      </c>
      <c r="C245" s="34" t="s">
        <v>760</v>
      </c>
      <c r="D245" s="192" t="str">
        <f t="shared" si="15"/>
        <v/>
      </c>
      <c r="E245" s="192" t="str">
        <f t="shared" si="16"/>
        <v/>
      </c>
      <c r="F245" s="200">
        <v>120105646</v>
      </c>
      <c r="G245" s="200" t="s">
        <v>760</v>
      </c>
      <c r="H245" s="189">
        <v>4282178</v>
      </c>
      <c r="I245" s="193"/>
      <c r="J245" s="189">
        <v>4282178</v>
      </c>
      <c r="K245" s="189"/>
      <c r="L245" s="47"/>
    </row>
    <row r="246" spans="2:12" ht="17.399999999999999" customHeight="1" x14ac:dyDescent="0.25">
      <c r="B246" s="34">
        <v>120105655</v>
      </c>
      <c r="C246" s="34" t="s">
        <v>818</v>
      </c>
      <c r="D246" s="192" t="str">
        <f t="shared" si="15"/>
        <v/>
      </c>
      <c r="E246" s="192" t="str">
        <f t="shared" si="16"/>
        <v/>
      </c>
      <c r="F246" s="200">
        <v>120105655</v>
      </c>
      <c r="G246" s="200" t="s">
        <v>818</v>
      </c>
      <c r="H246" s="195">
        <v>3961438</v>
      </c>
      <c r="I246" s="193"/>
      <c r="J246" s="195">
        <v>3961438</v>
      </c>
      <c r="K246" s="195"/>
      <c r="L246" s="47"/>
    </row>
    <row r="247" spans="2:12" ht="17.399999999999999" customHeight="1" x14ac:dyDescent="0.25">
      <c r="B247" s="34">
        <v>120105675</v>
      </c>
      <c r="C247" s="34" t="s">
        <v>819</v>
      </c>
      <c r="D247" s="192" t="str">
        <f t="shared" si="15"/>
        <v/>
      </c>
      <c r="E247" s="192" t="str">
        <f t="shared" si="16"/>
        <v/>
      </c>
      <c r="F247" s="200">
        <v>120105675</v>
      </c>
      <c r="G247" s="200" t="s">
        <v>819</v>
      </c>
      <c r="H247" s="195">
        <v>3757331</v>
      </c>
      <c r="I247" s="193"/>
      <c r="J247" s="195">
        <v>1305212</v>
      </c>
      <c r="K247" s="195"/>
      <c r="L247" s="47"/>
    </row>
    <row r="248" spans="2:12" ht="17.399999999999999" customHeight="1" x14ac:dyDescent="0.25">
      <c r="B248" s="34">
        <v>120105717</v>
      </c>
      <c r="C248" s="34" t="s">
        <v>820</v>
      </c>
      <c r="D248" s="192" t="str">
        <f t="shared" si="15"/>
        <v/>
      </c>
      <c r="E248" s="192" t="str">
        <f t="shared" si="16"/>
        <v/>
      </c>
      <c r="F248" s="200">
        <v>120105717</v>
      </c>
      <c r="G248" s="200" t="s">
        <v>820</v>
      </c>
      <c r="H248" s="195">
        <v>1973975</v>
      </c>
      <c r="I248" s="193"/>
      <c r="J248" s="195">
        <v>1973975</v>
      </c>
      <c r="K248" s="195"/>
      <c r="L248" s="47"/>
    </row>
    <row r="249" spans="2:12" ht="17.399999999999999" customHeight="1" x14ac:dyDescent="0.25">
      <c r="B249" s="34">
        <v>120105722</v>
      </c>
      <c r="C249" s="34" t="s">
        <v>821</v>
      </c>
      <c r="D249" s="192" t="str">
        <f t="shared" si="15"/>
        <v/>
      </c>
      <c r="E249" s="192" t="str">
        <f t="shared" si="16"/>
        <v/>
      </c>
      <c r="F249" s="200">
        <v>120105722</v>
      </c>
      <c r="G249" s="200" t="s">
        <v>821</v>
      </c>
      <c r="H249" s="195">
        <v>2673853</v>
      </c>
      <c r="I249" s="193"/>
      <c r="J249" s="195">
        <v>2673853</v>
      </c>
      <c r="K249" s="195"/>
      <c r="L249" s="47"/>
    </row>
    <row r="250" spans="2:12" ht="17.399999999999999" customHeight="1" x14ac:dyDescent="0.25">
      <c r="B250" s="34">
        <v>120105724</v>
      </c>
      <c r="C250" s="34" t="s">
        <v>822</v>
      </c>
      <c r="D250" s="192" t="str">
        <f t="shared" si="15"/>
        <v/>
      </c>
      <c r="E250" s="192" t="str">
        <f t="shared" si="16"/>
        <v/>
      </c>
      <c r="F250" s="200">
        <v>120105724</v>
      </c>
      <c r="G250" s="200" t="s">
        <v>822</v>
      </c>
      <c r="H250" s="195">
        <v>4613503</v>
      </c>
      <c r="I250" s="193"/>
      <c r="J250" s="195">
        <v>4448225</v>
      </c>
      <c r="K250" s="195"/>
      <c r="L250" s="47"/>
    </row>
    <row r="251" spans="2:12" ht="17.399999999999999" customHeight="1" x14ac:dyDescent="0.25">
      <c r="B251" s="34">
        <v>120105755</v>
      </c>
      <c r="C251" s="34" t="s">
        <v>890</v>
      </c>
      <c r="D251" s="192" t="str">
        <f t="shared" si="15"/>
        <v/>
      </c>
      <c r="E251" s="192" t="str">
        <f t="shared" si="16"/>
        <v/>
      </c>
      <c r="F251" s="200">
        <v>120105755</v>
      </c>
      <c r="G251" s="200" t="s">
        <v>890</v>
      </c>
      <c r="H251" s="195">
        <v>2964614</v>
      </c>
      <c r="I251" s="193"/>
      <c r="J251" s="195">
        <v>2964614</v>
      </c>
      <c r="K251" s="195"/>
      <c r="L251" s="47"/>
    </row>
    <row r="252" spans="2:12" ht="17.399999999999999" customHeight="1" x14ac:dyDescent="0.25">
      <c r="B252" s="34">
        <v>120105756</v>
      </c>
      <c r="C252" s="34" t="s">
        <v>891</v>
      </c>
      <c r="D252" s="192" t="str">
        <f t="shared" si="15"/>
        <v/>
      </c>
      <c r="E252" s="192" t="str">
        <f t="shared" si="16"/>
        <v/>
      </c>
      <c r="F252" s="200">
        <v>120105756</v>
      </c>
      <c r="G252" s="200" t="s">
        <v>891</v>
      </c>
      <c r="H252" s="195">
        <v>5780308</v>
      </c>
      <c r="I252" s="193"/>
      <c r="J252" s="195">
        <v>5780308</v>
      </c>
      <c r="K252" s="195"/>
      <c r="L252" s="47"/>
    </row>
    <row r="253" spans="2:12" ht="17.399999999999999" customHeight="1" x14ac:dyDescent="0.25">
      <c r="B253" s="34">
        <v>120105768</v>
      </c>
      <c r="C253" s="34" t="s">
        <v>892</v>
      </c>
      <c r="D253" s="192" t="str">
        <f t="shared" si="15"/>
        <v/>
      </c>
      <c r="E253" s="192" t="str">
        <f t="shared" si="16"/>
        <v/>
      </c>
      <c r="F253" s="200">
        <v>120105768</v>
      </c>
      <c r="G253" s="200" t="s">
        <v>892</v>
      </c>
      <c r="H253" s="195">
        <v>2683529</v>
      </c>
      <c r="I253" s="193"/>
      <c r="J253" s="195">
        <v>2683529</v>
      </c>
      <c r="K253" s="195"/>
      <c r="L253" s="47"/>
    </row>
    <row r="254" spans="2:12" ht="17.399999999999999" customHeight="1" x14ac:dyDescent="0.25">
      <c r="B254" s="34">
        <v>120105785</v>
      </c>
      <c r="C254" s="34" t="s">
        <v>935</v>
      </c>
      <c r="D254" s="192" t="str">
        <f t="shared" si="15"/>
        <v/>
      </c>
      <c r="E254" s="192" t="str">
        <f t="shared" si="16"/>
        <v/>
      </c>
      <c r="F254" s="200">
        <v>120105785</v>
      </c>
      <c r="G254" s="200" t="s">
        <v>935</v>
      </c>
      <c r="H254" s="195">
        <v>2436780</v>
      </c>
      <c r="I254" s="193"/>
      <c r="J254" s="195">
        <v>2436780</v>
      </c>
      <c r="K254" s="195"/>
      <c r="L254" s="47"/>
    </row>
    <row r="255" spans="2:12" ht="17.399999999999999" customHeight="1" x14ac:dyDescent="0.25">
      <c r="B255" s="34">
        <v>120105825</v>
      </c>
      <c r="C255" s="34" t="s">
        <v>1027</v>
      </c>
      <c r="D255" s="192" t="str">
        <f t="shared" si="15"/>
        <v/>
      </c>
      <c r="E255" s="192" t="str">
        <f t="shared" si="16"/>
        <v/>
      </c>
      <c r="F255" s="200">
        <v>120105825</v>
      </c>
      <c r="G255" s="200" t="s">
        <v>1027</v>
      </c>
      <c r="H255" s="195">
        <v>5131431</v>
      </c>
      <c r="I255" s="193"/>
      <c r="J255" s="195"/>
      <c r="K255" s="195"/>
      <c r="L255" s="47"/>
    </row>
    <row r="256" spans="2:12" ht="17.399999999999999" customHeight="1" x14ac:dyDescent="0.25">
      <c r="B256" s="221">
        <v>120105875</v>
      </c>
      <c r="C256" s="221" t="s">
        <v>1076</v>
      </c>
      <c r="D256" s="192" t="str">
        <f t="shared" ref="D256:D282" si="17">IF(B256=F256,"","@@@@@")</f>
        <v/>
      </c>
      <c r="E256" s="192" t="str">
        <f t="shared" ref="E256:E282" si="18">IF(C256=G256,"","@@@@@")</f>
        <v/>
      </c>
      <c r="F256" s="200">
        <v>120105875</v>
      </c>
      <c r="G256" s="200" t="s">
        <v>1076</v>
      </c>
      <c r="H256" s="195">
        <v>16986273</v>
      </c>
      <c r="I256" s="193"/>
      <c r="J256" s="195"/>
      <c r="K256" s="195"/>
      <c r="L256" s="47"/>
    </row>
    <row r="257" spans="2:12" ht="17.399999999999999" customHeight="1" x14ac:dyDescent="0.25">
      <c r="B257" s="221">
        <v>120105877</v>
      </c>
      <c r="C257" s="221" t="s">
        <v>1077</v>
      </c>
      <c r="D257" s="192" t="str">
        <f t="shared" si="17"/>
        <v/>
      </c>
      <c r="E257" s="192" t="str">
        <f t="shared" si="18"/>
        <v/>
      </c>
      <c r="F257" s="200">
        <v>120105877</v>
      </c>
      <c r="G257" s="200" t="s">
        <v>1077</v>
      </c>
      <c r="H257" s="195">
        <v>3876546</v>
      </c>
      <c r="I257" s="193"/>
      <c r="J257" s="195"/>
      <c r="K257" s="195"/>
      <c r="L257" s="47"/>
    </row>
    <row r="258" spans="2:12" ht="17.399999999999999" customHeight="1" x14ac:dyDescent="0.25">
      <c r="B258" s="221">
        <v>120105887</v>
      </c>
      <c r="C258" s="221" t="s">
        <v>1078</v>
      </c>
      <c r="D258" s="192" t="str">
        <f t="shared" si="17"/>
        <v/>
      </c>
      <c r="E258" s="192" t="str">
        <f t="shared" si="18"/>
        <v/>
      </c>
      <c r="F258" s="200">
        <v>120105887</v>
      </c>
      <c r="G258" s="200" t="s">
        <v>1078</v>
      </c>
      <c r="H258" s="195">
        <v>3853395</v>
      </c>
      <c r="I258" s="193"/>
      <c r="J258" s="195"/>
      <c r="K258" s="195"/>
      <c r="L258" s="47"/>
    </row>
    <row r="259" spans="2:12" ht="17.399999999999999" customHeight="1" x14ac:dyDescent="0.25">
      <c r="B259" s="221">
        <v>120105907</v>
      </c>
      <c r="C259" s="221" t="s">
        <v>1079</v>
      </c>
      <c r="D259" s="192" t="str">
        <f t="shared" si="17"/>
        <v/>
      </c>
      <c r="E259" s="192" t="str">
        <f t="shared" si="18"/>
        <v/>
      </c>
      <c r="F259" s="200">
        <v>120105907</v>
      </c>
      <c r="G259" s="200" t="s">
        <v>1079</v>
      </c>
      <c r="H259" s="195">
        <v>6225</v>
      </c>
      <c r="I259" s="193"/>
      <c r="J259" s="195"/>
      <c r="K259" s="195"/>
      <c r="L259" s="47"/>
    </row>
    <row r="260" spans="2:12" ht="17.399999999999999" customHeight="1" x14ac:dyDescent="0.25">
      <c r="B260" s="34">
        <v>120110194</v>
      </c>
      <c r="C260" s="34" t="s">
        <v>76</v>
      </c>
      <c r="D260" s="192" t="str">
        <f t="shared" si="17"/>
        <v/>
      </c>
      <c r="E260" s="192" t="str">
        <f t="shared" si="18"/>
        <v/>
      </c>
      <c r="F260" s="200">
        <v>120110194</v>
      </c>
      <c r="G260" s="200" t="s">
        <v>76</v>
      </c>
      <c r="H260" s="189">
        <v>-2226905</v>
      </c>
      <c r="I260" s="193"/>
      <c r="J260" s="189">
        <v>-1658333</v>
      </c>
      <c r="K260" s="189"/>
      <c r="L260" s="47" t="s">
        <v>298</v>
      </c>
    </row>
    <row r="261" spans="2:12" ht="17.399999999999999" customHeight="1" x14ac:dyDescent="0.25">
      <c r="B261" s="34">
        <v>120111195</v>
      </c>
      <c r="C261" s="34" t="s">
        <v>393</v>
      </c>
      <c r="D261" s="192" t="str">
        <f t="shared" si="17"/>
        <v/>
      </c>
      <c r="E261" s="192" t="str">
        <f t="shared" si="18"/>
        <v/>
      </c>
      <c r="F261" s="200">
        <v>120111195</v>
      </c>
      <c r="G261" s="200" t="s">
        <v>393</v>
      </c>
      <c r="H261" s="189">
        <v>-9219479</v>
      </c>
      <c r="I261" s="193"/>
      <c r="J261" s="189">
        <v>-7405843</v>
      </c>
      <c r="K261" s="189"/>
      <c r="L261" s="47" t="s">
        <v>298</v>
      </c>
    </row>
    <row r="262" spans="2:12" ht="17.399999999999999" customHeight="1" x14ac:dyDescent="0.25">
      <c r="B262" s="34">
        <v>120111374</v>
      </c>
      <c r="C262" s="34" t="s">
        <v>397</v>
      </c>
      <c r="D262" s="192" t="str">
        <f t="shared" si="17"/>
        <v/>
      </c>
      <c r="E262" s="192" t="str">
        <f t="shared" si="18"/>
        <v/>
      </c>
      <c r="F262" s="200">
        <v>120111374</v>
      </c>
      <c r="G262" s="200" t="s">
        <v>397</v>
      </c>
      <c r="H262" s="189">
        <v>-8278282</v>
      </c>
      <c r="I262" s="193"/>
      <c r="J262" s="189">
        <v>-6155502</v>
      </c>
      <c r="K262" s="189"/>
      <c r="L262" s="47" t="s">
        <v>298</v>
      </c>
    </row>
    <row r="263" spans="2:12" ht="17.399999999999999" customHeight="1" x14ac:dyDescent="0.25">
      <c r="B263" s="34">
        <v>120112196</v>
      </c>
      <c r="C263" s="34" t="s">
        <v>77</v>
      </c>
      <c r="D263" s="192" t="str">
        <f t="shared" si="17"/>
        <v/>
      </c>
      <c r="E263" s="192" t="str">
        <f t="shared" si="18"/>
        <v/>
      </c>
      <c r="F263" s="200">
        <v>120112196</v>
      </c>
      <c r="G263" s="200" t="s">
        <v>77</v>
      </c>
      <c r="H263" s="189">
        <v>-21416212</v>
      </c>
      <c r="I263" s="193"/>
      <c r="J263" s="189">
        <v>-16701839</v>
      </c>
      <c r="K263" s="189"/>
      <c r="L263" s="47" t="s">
        <v>298</v>
      </c>
    </row>
    <row r="264" spans="2:12" ht="17.399999999999999" customHeight="1" x14ac:dyDescent="0.25">
      <c r="B264" s="34">
        <v>120113197</v>
      </c>
      <c r="C264" s="34" t="s">
        <v>78</v>
      </c>
      <c r="D264" s="192" t="str">
        <f t="shared" si="17"/>
        <v/>
      </c>
      <c r="E264" s="192" t="str">
        <f t="shared" si="18"/>
        <v/>
      </c>
      <c r="F264" s="200">
        <v>120113197</v>
      </c>
      <c r="G264" s="200" t="s">
        <v>78</v>
      </c>
      <c r="H264" s="189">
        <v>-30097690</v>
      </c>
      <c r="I264" s="193"/>
      <c r="J264" s="189">
        <v>-25346149</v>
      </c>
      <c r="K264" s="189"/>
      <c r="L264" s="47" t="s">
        <v>298</v>
      </c>
    </row>
    <row r="265" spans="2:12" ht="17.399999999999999" customHeight="1" x14ac:dyDescent="0.25">
      <c r="B265" s="34">
        <v>120114198</v>
      </c>
      <c r="C265" s="34" t="s">
        <v>79</v>
      </c>
      <c r="D265" s="192" t="str">
        <f t="shared" si="17"/>
        <v/>
      </c>
      <c r="E265" s="192" t="str">
        <f t="shared" si="18"/>
        <v/>
      </c>
      <c r="F265" s="200">
        <v>120114198</v>
      </c>
      <c r="G265" s="200" t="s">
        <v>79</v>
      </c>
      <c r="H265" s="189">
        <v>-6155284</v>
      </c>
      <c r="I265" s="193"/>
      <c r="J265" s="189">
        <v>-5836659</v>
      </c>
      <c r="K265" s="189"/>
      <c r="L265" s="47" t="s">
        <v>298</v>
      </c>
    </row>
    <row r="266" spans="2:12" ht="17.399999999999999" customHeight="1" x14ac:dyDescent="0.25">
      <c r="B266" s="34">
        <v>120114199</v>
      </c>
      <c r="C266" s="34" t="s">
        <v>80</v>
      </c>
      <c r="D266" s="192" t="str">
        <f t="shared" si="17"/>
        <v/>
      </c>
      <c r="E266" s="192" t="str">
        <f t="shared" si="18"/>
        <v/>
      </c>
      <c r="F266" s="200">
        <v>120114199</v>
      </c>
      <c r="G266" s="200" t="s">
        <v>80</v>
      </c>
      <c r="H266" s="189">
        <v>-1344731</v>
      </c>
      <c r="I266" s="193"/>
      <c r="J266" s="189">
        <v>-842776</v>
      </c>
      <c r="K266" s="189"/>
      <c r="L266" s="47" t="s">
        <v>298</v>
      </c>
    </row>
    <row r="267" spans="2:12" ht="17.399999999999999" customHeight="1" x14ac:dyDescent="0.25">
      <c r="B267" s="34">
        <v>120114425</v>
      </c>
      <c r="C267" s="34" t="s">
        <v>477</v>
      </c>
      <c r="D267" s="192" t="str">
        <f t="shared" si="17"/>
        <v/>
      </c>
      <c r="E267" s="192" t="str">
        <f t="shared" si="18"/>
        <v/>
      </c>
      <c r="F267" s="200">
        <v>120114425</v>
      </c>
      <c r="G267" s="200" t="s">
        <v>477</v>
      </c>
      <c r="H267" s="189">
        <v>-5244068</v>
      </c>
      <c r="I267" s="193"/>
      <c r="J267" s="189">
        <v>-4719001</v>
      </c>
      <c r="K267" s="189"/>
      <c r="L267" s="47" t="s">
        <v>298</v>
      </c>
    </row>
    <row r="268" spans="2:12" ht="17.399999999999999" customHeight="1" x14ac:dyDescent="0.25">
      <c r="B268" s="34">
        <v>120114432</v>
      </c>
      <c r="C268" s="34" t="s">
        <v>522</v>
      </c>
      <c r="D268" s="192" t="str">
        <f t="shared" si="17"/>
        <v/>
      </c>
      <c r="E268" s="192" t="str">
        <f t="shared" si="18"/>
        <v/>
      </c>
      <c r="F268" s="200">
        <v>120114432</v>
      </c>
      <c r="G268" s="200" t="s">
        <v>522</v>
      </c>
      <c r="H268" s="189">
        <v>-2460181</v>
      </c>
      <c r="I268" s="193"/>
      <c r="J268" s="189">
        <v>-2459330</v>
      </c>
      <c r="K268" s="189"/>
      <c r="L268" s="47"/>
    </row>
    <row r="269" spans="2:12" ht="17.399999999999999" customHeight="1" x14ac:dyDescent="0.25">
      <c r="B269" s="34">
        <v>120114438</v>
      </c>
      <c r="C269" s="34" t="s">
        <v>523</v>
      </c>
      <c r="D269" s="192" t="str">
        <f t="shared" si="17"/>
        <v/>
      </c>
      <c r="E269" s="192" t="str">
        <f t="shared" si="18"/>
        <v/>
      </c>
      <c r="F269" s="200">
        <v>120114438</v>
      </c>
      <c r="G269" s="200" t="s">
        <v>523</v>
      </c>
      <c r="H269" s="189">
        <v>-5581617</v>
      </c>
      <c r="I269" s="193"/>
      <c r="J269" s="189">
        <v>-4850361</v>
      </c>
      <c r="K269" s="189"/>
      <c r="L269" s="47"/>
    </row>
    <row r="270" spans="2:12" ht="17.399999999999999" customHeight="1" x14ac:dyDescent="0.25">
      <c r="B270" s="34">
        <v>120114469</v>
      </c>
      <c r="C270" s="34" t="s">
        <v>554</v>
      </c>
      <c r="D270" s="192" t="str">
        <f t="shared" si="17"/>
        <v/>
      </c>
      <c r="E270" s="192" t="str">
        <f t="shared" si="18"/>
        <v/>
      </c>
      <c r="F270" s="200">
        <v>120114469</v>
      </c>
      <c r="G270" s="200" t="s">
        <v>554</v>
      </c>
      <c r="H270" s="189">
        <v>-3204646</v>
      </c>
      <c r="I270" s="193"/>
      <c r="J270" s="189">
        <v>-3037374</v>
      </c>
      <c r="K270" s="189"/>
      <c r="L270" s="47"/>
    </row>
    <row r="271" spans="2:12" ht="17.399999999999999" customHeight="1" x14ac:dyDescent="0.25">
      <c r="B271" s="34">
        <v>120114606</v>
      </c>
      <c r="C271" s="34" t="s">
        <v>733</v>
      </c>
      <c r="D271" s="192" t="str">
        <f t="shared" si="17"/>
        <v/>
      </c>
      <c r="E271" s="192" t="str">
        <f t="shared" si="18"/>
        <v/>
      </c>
      <c r="F271" s="200">
        <v>120114606</v>
      </c>
      <c r="G271" s="200" t="s">
        <v>733</v>
      </c>
      <c r="H271" s="189">
        <v>-4075879</v>
      </c>
      <c r="I271" s="193"/>
      <c r="J271" s="189">
        <v>-3322152</v>
      </c>
      <c r="K271" s="189"/>
      <c r="L271" s="47"/>
    </row>
    <row r="272" spans="2:12" ht="17.399999999999999" customHeight="1" x14ac:dyDescent="0.25">
      <c r="B272" s="34">
        <v>120114645</v>
      </c>
      <c r="C272" s="34" t="s">
        <v>761</v>
      </c>
      <c r="D272" s="192" t="str">
        <f t="shared" si="17"/>
        <v/>
      </c>
      <c r="E272" s="192" t="str">
        <f t="shared" si="18"/>
        <v/>
      </c>
      <c r="F272" s="200">
        <v>120114645</v>
      </c>
      <c r="G272" s="200" t="s">
        <v>761</v>
      </c>
      <c r="H272" s="189">
        <v>-2767003</v>
      </c>
      <c r="I272" s="193"/>
      <c r="J272" s="189">
        <v>-2155264</v>
      </c>
      <c r="K272" s="189"/>
      <c r="L272" s="47"/>
    </row>
    <row r="273" spans="2:12" ht="17.399999999999999" customHeight="1" x14ac:dyDescent="0.25">
      <c r="B273" s="34">
        <v>120114654</v>
      </c>
      <c r="C273" s="34" t="s">
        <v>823</v>
      </c>
      <c r="D273" s="192" t="str">
        <f t="shared" si="17"/>
        <v/>
      </c>
      <c r="E273" s="192" t="str">
        <f t="shared" si="18"/>
        <v/>
      </c>
      <c r="F273" s="200">
        <v>120114654</v>
      </c>
      <c r="G273" s="200" t="s">
        <v>823</v>
      </c>
      <c r="H273" s="195">
        <v>-2216519</v>
      </c>
      <c r="I273" s="193"/>
      <c r="J273" s="195">
        <v>-1650599</v>
      </c>
      <c r="K273" s="195"/>
      <c r="L273" s="47"/>
    </row>
    <row r="274" spans="2:12" ht="17.399999999999999" customHeight="1" x14ac:dyDescent="0.25">
      <c r="B274" s="34">
        <v>120114676</v>
      </c>
      <c r="C274" s="34" t="s">
        <v>824</v>
      </c>
      <c r="D274" s="192" t="str">
        <f t="shared" si="17"/>
        <v/>
      </c>
      <c r="E274" s="192" t="str">
        <f t="shared" si="18"/>
        <v/>
      </c>
      <c r="F274" s="200">
        <v>120114676</v>
      </c>
      <c r="G274" s="200" t="s">
        <v>824</v>
      </c>
      <c r="H274" s="195">
        <v>-977115</v>
      </c>
      <c r="I274" s="193"/>
      <c r="J274" s="195">
        <v>-500721</v>
      </c>
      <c r="K274" s="195"/>
      <c r="L274" s="47"/>
    </row>
    <row r="275" spans="2:12" ht="17.399999999999999" customHeight="1" x14ac:dyDescent="0.25">
      <c r="B275" s="34">
        <v>120114718</v>
      </c>
      <c r="C275" s="34" t="s">
        <v>825</v>
      </c>
      <c r="D275" s="192" t="str">
        <f t="shared" si="17"/>
        <v/>
      </c>
      <c r="E275" s="192" t="str">
        <f t="shared" si="18"/>
        <v/>
      </c>
      <c r="F275" s="200">
        <v>120114718</v>
      </c>
      <c r="G275" s="200" t="s">
        <v>825</v>
      </c>
      <c r="H275" s="195">
        <v>-986988</v>
      </c>
      <c r="I275" s="193"/>
      <c r="J275" s="195">
        <v>-704991</v>
      </c>
      <c r="K275" s="195"/>
      <c r="L275" s="47"/>
    </row>
    <row r="276" spans="2:12" ht="17.399999999999999" customHeight="1" x14ac:dyDescent="0.25">
      <c r="B276" s="34">
        <v>120114723</v>
      </c>
      <c r="C276" s="34" t="s">
        <v>826</v>
      </c>
      <c r="D276" s="192" t="str">
        <f t="shared" si="17"/>
        <v/>
      </c>
      <c r="E276" s="192" t="str">
        <f t="shared" si="18"/>
        <v/>
      </c>
      <c r="F276" s="200">
        <v>120114723</v>
      </c>
      <c r="G276" s="200" t="s">
        <v>826</v>
      </c>
      <c r="H276" s="195">
        <v>-1241432</v>
      </c>
      <c r="I276" s="193"/>
      <c r="J276" s="195">
        <v>-859453</v>
      </c>
      <c r="K276" s="195"/>
      <c r="L276" s="47"/>
    </row>
    <row r="277" spans="2:12" ht="17.399999999999999" customHeight="1" x14ac:dyDescent="0.25">
      <c r="B277" s="34">
        <v>120114725</v>
      </c>
      <c r="C277" s="34" t="s">
        <v>827</v>
      </c>
      <c r="D277" s="192" t="str">
        <f t="shared" si="17"/>
        <v/>
      </c>
      <c r="E277" s="192" t="str">
        <f t="shared" si="18"/>
        <v/>
      </c>
      <c r="F277" s="200">
        <v>120114725</v>
      </c>
      <c r="G277" s="200" t="s">
        <v>827</v>
      </c>
      <c r="H277" s="195">
        <v>-2141983</v>
      </c>
      <c r="I277" s="193"/>
      <c r="J277" s="195">
        <v>-1429786</v>
      </c>
      <c r="K277" s="195"/>
      <c r="L277" s="47"/>
    </row>
    <row r="278" spans="2:12" ht="17.399999999999999" customHeight="1" x14ac:dyDescent="0.25">
      <c r="B278" s="34">
        <v>120114757</v>
      </c>
      <c r="C278" s="34" t="s">
        <v>893</v>
      </c>
      <c r="D278" s="192" t="str">
        <f t="shared" si="17"/>
        <v/>
      </c>
      <c r="E278" s="192" t="str">
        <f t="shared" si="18"/>
        <v/>
      </c>
      <c r="F278" s="200">
        <v>120114757</v>
      </c>
      <c r="G278" s="200" t="s">
        <v>893</v>
      </c>
      <c r="H278" s="195">
        <v>-1164669</v>
      </c>
      <c r="I278" s="193"/>
      <c r="J278" s="195">
        <v>-741153</v>
      </c>
      <c r="K278" s="195"/>
      <c r="L278" s="47"/>
    </row>
    <row r="279" spans="2:12" ht="17.399999999999999" customHeight="1" x14ac:dyDescent="0.25">
      <c r="B279" s="34">
        <v>120114758</v>
      </c>
      <c r="C279" s="34" t="s">
        <v>894</v>
      </c>
      <c r="D279" s="192" t="str">
        <f t="shared" si="17"/>
        <v/>
      </c>
      <c r="E279" s="192" t="str">
        <f t="shared" si="18"/>
        <v/>
      </c>
      <c r="F279" s="200">
        <v>120114758</v>
      </c>
      <c r="G279" s="200" t="s">
        <v>894</v>
      </c>
      <c r="H279" s="195">
        <v>-2202023</v>
      </c>
      <c r="I279" s="193"/>
      <c r="J279" s="195">
        <v>-1376264</v>
      </c>
      <c r="K279" s="195"/>
      <c r="L279" s="47"/>
    </row>
    <row r="280" spans="2:12" ht="17.399999999999999" customHeight="1" x14ac:dyDescent="0.25">
      <c r="B280" s="34">
        <v>120114769</v>
      </c>
      <c r="C280" s="34" t="s">
        <v>895</v>
      </c>
      <c r="D280" s="192" t="str">
        <f t="shared" si="17"/>
        <v/>
      </c>
      <c r="E280" s="192" t="str">
        <f t="shared" si="18"/>
        <v/>
      </c>
      <c r="F280" s="200">
        <v>120114769</v>
      </c>
      <c r="G280" s="200" t="s">
        <v>895</v>
      </c>
      <c r="H280" s="195">
        <v>-1150084</v>
      </c>
      <c r="I280" s="193"/>
      <c r="J280" s="195">
        <v>-766723</v>
      </c>
      <c r="K280" s="195"/>
      <c r="L280" s="47"/>
    </row>
    <row r="281" spans="2:12" ht="17.399999999999999" customHeight="1" x14ac:dyDescent="0.25">
      <c r="B281" s="34">
        <v>120114786</v>
      </c>
      <c r="C281" s="34" t="s">
        <v>936</v>
      </c>
      <c r="D281" s="192" t="str">
        <f t="shared" si="17"/>
        <v/>
      </c>
      <c r="E281" s="192" t="str">
        <f t="shared" si="18"/>
        <v/>
      </c>
      <c r="F281" s="200">
        <v>120114786</v>
      </c>
      <c r="G281" s="200" t="s">
        <v>936</v>
      </c>
      <c r="H281" s="195">
        <v>-725232</v>
      </c>
      <c r="I281" s="193"/>
      <c r="J281" s="195">
        <v>-377121</v>
      </c>
      <c r="K281" s="195"/>
      <c r="L281" s="47"/>
    </row>
    <row r="282" spans="2:12" ht="17.399999999999999" customHeight="1" x14ac:dyDescent="0.25">
      <c r="B282" s="34">
        <v>120114824</v>
      </c>
      <c r="C282" s="34" t="s">
        <v>1028</v>
      </c>
      <c r="D282" s="192" t="str">
        <f t="shared" si="17"/>
        <v/>
      </c>
      <c r="E282" s="192" t="str">
        <f t="shared" si="18"/>
        <v/>
      </c>
      <c r="F282" s="200">
        <v>120114824</v>
      </c>
      <c r="G282" s="200" t="s">
        <v>1028</v>
      </c>
      <c r="H282" s="195">
        <v>-610624</v>
      </c>
      <c r="I282" s="193"/>
      <c r="J282" s="195"/>
      <c r="K282" s="195"/>
      <c r="L282" s="47"/>
    </row>
    <row r="283" spans="2:12" ht="17.399999999999999" customHeight="1" x14ac:dyDescent="0.25">
      <c r="B283" s="221">
        <v>120114876</v>
      </c>
      <c r="C283" s="221" t="s">
        <v>1080</v>
      </c>
      <c r="D283" s="192" t="str">
        <f t="shared" ref="D283:D319" si="19">IF(B283=F283,"","@@@@@")</f>
        <v/>
      </c>
      <c r="E283" s="192" t="str">
        <f t="shared" ref="E283:E319" si="20">IF(C283=G283,"","@@@@@")</f>
        <v/>
      </c>
      <c r="F283" s="200">
        <v>120114876</v>
      </c>
      <c r="G283" s="200" t="s">
        <v>1080</v>
      </c>
      <c r="H283" s="195">
        <v>-1213305</v>
      </c>
      <c r="I283" s="193"/>
      <c r="J283" s="195"/>
      <c r="K283" s="195"/>
      <c r="L283" s="47"/>
    </row>
    <row r="284" spans="2:12" ht="17.399999999999999" customHeight="1" x14ac:dyDescent="0.25">
      <c r="B284" s="221">
        <v>120114878</v>
      </c>
      <c r="C284" s="221" t="s">
        <v>1081</v>
      </c>
      <c r="D284" s="192" t="str">
        <f t="shared" si="19"/>
        <v/>
      </c>
      <c r="E284" s="192" t="str">
        <f t="shared" si="20"/>
        <v/>
      </c>
      <c r="F284" s="200">
        <v>120114878</v>
      </c>
      <c r="G284" s="200" t="s">
        <v>1081</v>
      </c>
      <c r="H284" s="195">
        <v>-276896</v>
      </c>
      <c r="I284" s="193"/>
      <c r="J284" s="195"/>
      <c r="K284" s="195"/>
      <c r="L284" s="47"/>
    </row>
    <row r="285" spans="2:12" ht="17.399999999999999" customHeight="1" x14ac:dyDescent="0.25">
      <c r="B285" s="221">
        <v>120114888</v>
      </c>
      <c r="C285" s="221" t="s">
        <v>1082</v>
      </c>
      <c r="D285" s="192" t="str">
        <f t="shared" si="19"/>
        <v/>
      </c>
      <c r="E285" s="192" t="str">
        <f t="shared" si="20"/>
        <v/>
      </c>
      <c r="F285" s="200">
        <v>120114888</v>
      </c>
      <c r="G285" s="200" t="s">
        <v>1082</v>
      </c>
      <c r="H285" s="195">
        <v>-275242</v>
      </c>
      <c r="I285" s="193"/>
      <c r="J285" s="195"/>
      <c r="K285" s="195"/>
      <c r="L285" s="47"/>
    </row>
    <row r="286" spans="2:12" ht="17.399999999999999" customHeight="1" x14ac:dyDescent="0.25">
      <c r="B286" s="221">
        <v>120114908</v>
      </c>
      <c r="C286" s="221" t="s">
        <v>1083</v>
      </c>
      <c r="D286" s="192" t="str">
        <f t="shared" si="19"/>
        <v/>
      </c>
      <c r="E286" s="192" t="str">
        <f t="shared" si="20"/>
        <v/>
      </c>
      <c r="F286" s="200">
        <v>120114908</v>
      </c>
      <c r="G286" s="200" t="s">
        <v>1083</v>
      </c>
      <c r="H286" s="195">
        <v>-148</v>
      </c>
      <c r="I286" s="193"/>
      <c r="J286" s="195"/>
      <c r="K286" s="195"/>
      <c r="L286" s="47"/>
    </row>
    <row r="287" spans="2:12" ht="17.399999999999999" customHeight="1" x14ac:dyDescent="0.25">
      <c r="B287" s="34">
        <v>120120200</v>
      </c>
      <c r="C287" s="34" t="s">
        <v>620</v>
      </c>
      <c r="D287" s="192" t="str">
        <f t="shared" si="19"/>
        <v/>
      </c>
      <c r="E287" s="192" t="str">
        <f t="shared" si="20"/>
        <v/>
      </c>
      <c r="F287" s="200">
        <v>120120200</v>
      </c>
      <c r="G287" s="200" t="s">
        <v>620</v>
      </c>
      <c r="H287" s="193"/>
      <c r="I287" s="193"/>
      <c r="J287" s="193"/>
      <c r="K287" s="193"/>
      <c r="L287" s="47"/>
    </row>
    <row r="288" spans="2:12" ht="17.399999999999999" customHeight="1" x14ac:dyDescent="0.25">
      <c r="B288" s="34">
        <v>120201361</v>
      </c>
      <c r="C288" s="34" t="s">
        <v>398</v>
      </c>
      <c r="D288" s="192" t="str">
        <f t="shared" si="19"/>
        <v/>
      </c>
      <c r="E288" s="192" t="str">
        <f t="shared" si="20"/>
        <v/>
      </c>
      <c r="F288" s="200">
        <v>120201361</v>
      </c>
      <c r="G288" s="200" t="s">
        <v>398</v>
      </c>
      <c r="H288" s="189">
        <v>41300</v>
      </c>
      <c r="I288" s="193"/>
      <c r="J288" s="189">
        <v>41300</v>
      </c>
      <c r="K288" s="189"/>
      <c r="L288" s="47" t="s">
        <v>502</v>
      </c>
    </row>
    <row r="289" spans="2:12" ht="17.399999999999999" customHeight="1" x14ac:dyDescent="0.25">
      <c r="B289" s="34">
        <v>120202378</v>
      </c>
      <c r="C289" s="34" t="s">
        <v>399</v>
      </c>
      <c r="D289" s="192" t="str">
        <f t="shared" si="19"/>
        <v/>
      </c>
      <c r="E289" s="192" t="str">
        <f t="shared" si="20"/>
        <v/>
      </c>
      <c r="F289" s="200">
        <v>120202378</v>
      </c>
      <c r="G289" s="200" t="s">
        <v>399</v>
      </c>
      <c r="H289" s="189">
        <v>2785000</v>
      </c>
      <c r="I289" s="193"/>
      <c r="J289" s="189">
        <v>1790000</v>
      </c>
      <c r="K289" s="189"/>
      <c r="L289" s="47" t="s">
        <v>503</v>
      </c>
    </row>
    <row r="290" spans="2:12" ht="17.399999999999999" customHeight="1" x14ac:dyDescent="0.25">
      <c r="B290" s="34">
        <v>130101244</v>
      </c>
      <c r="C290" s="34" t="s">
        <v>81</v>
      </c>
      <c r="D290" s="192" t="str">
        <f t="shared" si="19"/>
        <v/>
      </c>
      <c r="E290" s="192" t="str">
        <f t="shared" si="20"/>
        <v/>
      </c>
      <c r="F290" s="200">
        <v>130101244</v>
      </c>
      <c r="G290" s="200" t="s">
        <v>81</v>
      </c>
      <c r="H290" s="193">
        <v>-7104680303</v>
      </c>
      <c r="I290" s="193"/>
      <c r="J290" s="193">
        <v>-3144601684</v>
      </c>
      <c r="K290" s="193"/>
      <c r="L290" s="107">
        <v>0</v>
      </c>
    </row>
    <row r="291" spans="2:12" ht="17.399999999999999" customHeight="1" x14ac:dyDescent="0.25">
      <c r="B291" s="34">
        <v>130101245</v>
      </c>
      <c r="C291" s="34" t="s">
        <v>82</v>
      </c>
      <c r="D291" s="192" t="str">
        <f t="shared" si="19"/>
        <v/>
      </c>
      <c r="E291" s="192" t="str">
        <f t="shared" si="20"/>
        <v/>
      </c>
      <c r="F291" s="200">
        <v>130101245</v>
      </c>
      <c r="G291" s="200" t="s">
        <v>82</v>
      </c>
      <c r="H291" s="193">
        <v>282045189</v>
      </c>
      <c r="I291" s="193"/>
      <c r="J291" s="193">
        <v>252686468</v>
      </c>
      <c r="K291" s="193"/>
      <c r="L291" s="107">
        <v>0</v>
      </c>
    </row>
    <row r="292" spans="2:12" ht="17.399999999999999" customHeight="1" x14ac:dyDescent="0.25">
      <c r="B292" s="34">
        <v>130101257</v>
      </c>
      <c r="C292" s="34" t="s">
        <v>83</v>
      </c>
      <c r="D292" s="192" t="str">
        <f t="shared" si="19"/>
        <v/>
      </c>
      <c r="E292" s="192" t="str">
        <f t="shared" si="20"/>
        <v/>
      </c>
      <c r="F292" s="200">
        <v>130101257</v>
      </c>
      <c r="G292" s="200" t="s">
        <v>83</v>
      </c>
      <c r="H292" s="193">
        <v>1793768932</v>
      </c>
      <c r="I292" s="193"/>
      <c r="J292" s="193">
        <v>1349582177</v>
      </c>
      <c r="K292" s="193"/>
      <c r="L292" s="107">
        <v>0</v>
      </c>
    </row>
    <row r="293" spans="2:12" ht="17.399999999999999" customHeight="1" x14ac:dyDescent="0.25">
      <c r="B293" s="34">
        <v>130101344</v>
      </c>
      <c r="C293" s="34" t="s">
        <v>337</v>
      </c>
      <c r="D293" s="192" t="str">
        <f t="shared" si="19"/>
        <v/>
      </c>
      <c r="E293" s="192" t="str">
        <f t="shared" si="20"/>
        <v/>
      </c>
      <c r="F293" s="200">
        <v>130101344</v>
      </c>
      <c r="G293" s="200" t="s">
        <v>337</v>
      </c>
      <c r="H293" s="193">
        <v>1134940710</v>
      </c>
      <c r="I293" s="193"/>
      <c r="J293" s="193">
        <v>767585539</v>
      </c>
      <c r="K293" s="193"/>
      <c r="L293" s="107">
        <v>0</v>
      </c>
    </row>
    <row r="294" spans="2:12" ht="17.399999999999999" customHeight="1" x14ac:dyDescent="0.25">
      <c r="B294" s="34">
        <v>130101381</v>
      </c>
      <c r="C294" s="34" t="s">
        <v>457</v>
      </c>
      <c r="D294" s="192" t="str">
        <f t="shared" si="19"/>
        <v/>
      </c>
      <c r="E294" s="192" t="str">
        <f t="shared" si="20"/>
        <v/>
      </c>
      <c r="F294" s="200">
        <v>130101381</v>
      </c>
      <c r="G294" s="200" t="s">
        <v>457</v>
      </c>
      <c r="H294" s="193">
        <v>1057542194</v>
      </c>
      <c r="I294" s="193"/>
      <c r="J294" s="193">
        <v>910207126</v>
      </c>
      <c r="K294" s="193"/>
      <c r="L294" s="107">
        <v>0</v>
      </c>
    </row>
    <row r="295" spans="2:12" ht="17.399999999999999" customHeight="1" x14ac:dyDescent="0.25">
      <c r="B295" s="34">
        <v>130101459</v>
      </c>
      <c r="C295" s="34" t="s">
        <v>555</v>
      </c>
      <c r="D295" s="192" t="str">
        <f t="shared" si="19"/>
        <v/>
      </c>
      <c r="E295" s="192" t="str">
        <f t="shared" si="20"/>
        <v/>
      </c>
      <c r="F295" s="200">
        <v>130101459</v>
      </c>
      <c r="G295" s="200" t="s">
        <v>555</v>
      </c>
      <c r="H295" s="193">
        <v>707595019</v>
      </c>
      <c r="I295" s="193"/>
      <c r="J295" s="193">
        <v>544129944</v>
      </c>
      <c r="K295" s="193"/>
      <c r="L295" s="107"/>
    </row>
    <row r="296" spans="2:12" ht="17.399999999999999" customHeight="1" x14ac:dyDescent="0.25">
      <c r="B296" s="34">
        <v>130101461</v>
      </c>
      <c r="C296" s="34" t="s">
        <v>556</v>
      </c>
      <c r="D296" s="192" t="str">
        <f t="shared" si="19"/>
        <v/>
      </c>
      <c r="E296" s="192" t="str">
        <f t="shared" si="20"/>
        <v/>
      </c>
      <c r="F296" s="200">
        <v>130101461</v>
      </c>
      <c r="G296" s="200" t="s">
        <v>556</v>
      </c>
      <c r="H296" s="193">
        <v>115364155</v>
      </c>
      <c r="I296" s="193"/>
      <c r="J296" s="193">
        <v>-51612185</v>
      </c>
      <c r="K296" s="193"/>
      <c r="L296" s="107"/>
    </row>
    <row r="297" spans="2:12" ht="17.399999999999999" customHeight="1" x14ac:dyDescent="0.25">
      <c r="B297" s="34">
        <v>130101462</v>
      </c>
      <c r="C297" s="34" t="s">
        <v>557</v>
      </c>
      <c r="D297" s="192" t="str">
        <f t="shared" si="19"/>
        <v/>
      </c>
      <c r="E297" s="192" t="str">
        <f t="shared" si="20"/>
        <v/>
      </c>
      <c r="F297" s="200">
        <v>130101462</v>
      </c>
      <c r="G297" s="200" t="s">
        <v>557</v>
      </c>
      <c r="H297" s="193">
        <v>37885953</v>
      </c>
      <c r="I297" s="193"/>
      <c r="J297" s="193">
        <v>-61945308</v>
      </c>
      <c r="K297" s="193"/>
      <c r="L297" s="107"/>
    </row>
    <row r="298" spans="2:12" ht="17.399999999999999" customHeight="1" x14ac:dyDescent="0.25">
      <c r="B298" s="34">
        <v>130101463</v>
      </c>
      <c r="C298" s="34" t="s">
        <v>558</v>
      </c>
      <c r="D298" s="192" t="str">
        <f t="shared" si="19"/>
        <v/>
      </c>
      <c r="E298" s="192" t="str">
        <f t="shared" si="20"/>
        <v/>
      </c>
      <c r="F298" s="200">
        <v>130101463</v>
      </c>
      <c r="G298" s="200" t="s">
        <v>558</v>
      </c>
      <c r="H298" s="193">
        <v>71251777</v>
      </c>
      <c r="I298" s="193"/>
      <c r="J298" s="193">
        <v>-112469469</v>
      </c>
      <c r="K298" s="193"/>
      <c r="L298" s="107"/>
    </row>
    <row r="299" spans="2:12" ht="17.399999999999999" customHeight="1" x14ac:dyDescent="0.25">
      <c r="B299" s="34">
        <v>130101514</v>
      </c>
      <c r="C299" s="34" t="s">
        <v>621</v>
      </c>
      <c r="D299" s="192" t="str">
        <f t="shared" si="19"/>
        <v/>
      </c>
      <c r="E299" s="192" t="str">
        <f t="shared" si="20"/>
        <v/>
      </c>
      <c r="F299" s="200">
        <v>130101514</v>
      </c>
      <c r="G299" s="200" t="s">
        <v>621</v>
      </c>
      <c r="H299" s="193">
        <v>8366537</v>
      </c>
      <c r="I299" s="193"/>
      <c r="J299" s="193">
        <v>12330642</v>
      </c>
      <c r="K299" s="193"/>
      <c r="L299" s="107"/>
    </row>
    <row r="300" spans="2:12" ht="17.399999999999999" customHeight="1" x14ac:dyDescent="0.25">
      <c r="B300" s="34">
        <v>130101515</v>
      </c>
      <c r="C300" s="34" t="s">
        <v>622</v>
      </c>
      <c r="D300" s="192" t="str">
        <f t="shared" si="19"/>
        <v/>
      </c>
      <c r="E300" s="192" t="str">
        <f t="shared" si="20"/>
        <v/>
      </c>
      <c r="F300" s="200">
        <v>130101515</v>
      </c>
      <c r="G300" s="200" t="s">
        <v>622</v>
      </c>
      <c r="H300" s="193">
        <v>-5473995095</v>
      </c>
      <c r="I300" s="193"/>
      <c r="J300" s="193">
        <v>-5473995095</v>
      </c>
      <c r="K300" s="193"/>
      <c r="L300" s="107"/>
    </row>
    <row r="301" spans="2:12" ht="17.399999999999999" customHeight="1" x14ac:dyDescent="0.25">
      <c r="B301" s="34">
        <v>130101554</v>
      </c>
      <c r="C301" s="34" t="s">
        <v>693</v>
      </c>
      <c r="D301" s="192" t="str">
        <f t="shared" si="19"/>
        <v/>
      </c>
      <c r="E301" s="192" t="str">
        <f t="shared" si="20"/>
        <v/>
      </c>
      <c r="F301" s="200">
        <v>130101554</v>
      </c>
      <c r="G301" s="200" t="s">
        <v>693</v>
      </c>
      <c r="H301" s="193">
        <v>856377347</v>
      </c>
      <c r="I301" s="193"/>
      <c r="J301" s="193">
        <v>548445022</v>
      </c>
      <c r="K301" s="193"/>
      <c r="L301" s="107"/>
    </row>
    <row r="302" spans="2:12" ht="17.399999999999999" customHeight="1" x14ac:dyDescent="0.25">
      <c r="B302" s="34">
        <v>130101563</v>
      </c>
      <c r="C302" s="34" t="s">
        <v>694</v>
      </c>
      <c r="D302" s="192" t="str">
        <f t="shared" si="19"/>
        <v/>
      </c>
      <c r="E302" s="192" t="str">
        <f t="shared" si="20"/>
        <v/>
      </c>
      <c r="F302" s="200">
        <v>130101563</v>
      </c>
      <c r="G302" s="200" t="s">
        <v>694</v>
      </c>
      <c r="H302" s="193">
        <v>-65775520</v>
      </c>
      <c r="I302" s="193"/>
      <c r="J302" s="193">
        <v>-141946777</v>
      </c>
      <c r="K302" s="193"/>
      <c r="L302" s="107"/>
    </row>
    <row r="303" spans="2:12" ht="17.399999999999999" customHeight="1" x14ac:dyDescent="0.25">
      <c r="B303" s="34">
        <v>130101564</v>
      </c>
      <c r="C303" s="34" t="s">
        <v>695</v>
      </c>
      <c r="D303" s="192" t="str">
        <f t="shared" si="19"/>
        <v/>
      </c>
      <c r="E303" s="192" t="str">
        <f t="shared" si="20"/>
        <v/>
      </c>
      <c r="F303" s="200">
        <v>130101564</v>
      </c>
      <c r="G303" s="200" t="s">
        <v>695</v>
      </c>
      <c r="H303" s="193">
        <v>-32460771</v>
      </c>
      <c r="I303" s="193"/>
      <c r="J303" s="193">
        <v>-207474571</v>
      </c>
      <c r="K303" s="193"/>
      <c r="L303" s="107"/>
    </row>
    <row r="304" spans="2:12" ht="17.399999999999999" customHeight="1" x14ac:dyDescent="0.25">
      <c r="B304" s="34">
        <v>130101603</v>
      </c>
      <c r="C304" s="34" t="s">
        <v>734</v>
      </c>
      <c r="D304" s="192" t="str">
        <f t="shared" si="19"/>
        <v/>
      </c>
      <c r="E304" s="192" t="str">
        <f t="shared" si="20"/>
        <v/>
      </c>
      <c r="F304" s="200">
        <v>130101603</v>
      </c>
      <c r="G304" s="200" t="s">
        <v>734</v>
      </c>
      <c r="H304" s="193">
        <v>1211358451</v>
      </c>
      <c r="I304" s="193"/>
      <c r="J304" s="193">
        <v>1036029375</v>
      </c>
      <c r="K304" s="193"/>
      <c r="L304" s="107"/>
    </row>
    <row r="305" spans="2:12" ht="17.399999999999999" customHeight="1" x14ac:dyDescent="0.25">
      <c r="B305" s="34">
        <v>130101613</v>
      </c>
      <c r="C305" s="34" t="s">
        <v>735</v>
      </c>
      <c r="D305" s="192" t="str">
        <f t="shared" si="19"/>
        <v/>
      </c>
      <c r="E305" s="192" t="str">
        <f t="shared" si="20"/>
        <v/>
      </c>
      <c r="F305" s="200">
        <v>130101613</v>
      </c>
      <c r="G305" s="200" t="s">
        <v>735</v>
      </c>
      <c r="H305" s="193">
        <v>-52354399</v>
      </c>
      <c r="I305" s="193"/>
      <c r="J305" s="193">
        <v>-23101740</v>
      </c>
      <c r="K305" s="193"/>
      <c r="L305" s="107"/>
    </row>
    <row r="306" spans="2:12" ht="17.399999999999999" customHeight="1" x14ac:dyDescent="0.25">
      <c r="B306" s="34">
        <v>130101614</v>
      </c>
      <c r="C306" s="34" t="s">
        <v>736</v>
      </c>
      <c r="D306" s="192" t="str">
        <f t="shared" si="19"/>
        <v/>
      </c>
      <c r="E306" s="192" t="str">
        <f t="shared" si="20"/>
        <v/>
      </c>
      <c r="F306" s="200">
        <v>130101614</v>
      </c>
      <c r="G306" s="200" t="s">
        <v>736</v>
      </c>
      <c r="H306" s="193">
        <v>-280347998</v>
      </c>
      <c r="I306" s="193"/>
      <c r="J306" s="193">
        <v>-199355956</v>
      </c>
      <c r="K306" s="193"/>
      <c r="L306" s="107"/>
    </row>
    <row r="307" spans="2:12" ht="17.399999999999999" customHeight="1" x14ac:dyDescent="0.25">
      <c r="B307" s="34">
        <v>130101636</v>
      </c>
      <c r="C307" s="34" t="s">
        <v>762</v>
      </c>
      <c r="D307" s="192" t="str">
        <f t="shared" si="19"/>
        <v/>
      </c>
      <c r="E307" s="192" t="str">
        <f t="shared" si="20"/>
        <v/>
      </c>
      <c r="F307" s="200">
        <v>130101636</v>
      </c>
      <c r="G307" s="200" t="s">
        <v>762</v>
      </c>
      <c r="H307" s="193">
        <v>608316996</v>
      </c>
      <c r="I307" s="193"/>
      <c r="J307" s="193">
        <v>448064147</v>
      </c>
      <c r="K307" s="193"/>
      <c r="L307" s="107"/>
    </row>
    <row r="308" spans="2:12" ht="17.399999999999999" customHeight="1" x14ac:dyDescent="0.25">
      <c r="B308" s="34">
        <v>130101644</v>
      </c>
      <c r="C308" s="34" t="s">
        <v>763</v>
      </c>
      <c r="D308" s="192" t="str">
        <f t="shared" si="19"/>
        <v/>
      </c>
      <c r="E308" s="192" t="str">
        <f t="shared" si="20"/>
        <v/>
      </c>
      <c r="F308" s="200">
        <v>130101644</v>
      </c>
      <c r="G308" s="200" t="s">
        <v>763</v>
      </c>
      <c r="H308" s="193">
        <v>2701809361</v>
      </c>
      <c r="I308" s="193"/>
      <c r="J308" s="193">
        <v>2043204860</v>
      </c>
      <c r="K308" s="193"/>
      <c r="L308" s="107"/>
    </row>
    <row r="309" spans="2:12" ht="17.399999999999999" customHeight="1" x14ac:dyDescent="0.25">
      <c r="B309" s="34">
        <v>130101651</v>
      </c>
      <c r="C309" s="34" t="s">
        <v>764</v>
      </c>
      <c r="D309" s="192" t="str">
        <f t="shared" si="19"/>
        <v/>
      </c>
      <c r="E309" s="192" t="str">
        <f t="shared" si="20"/>
        <v/>
      </c>
      <c r="F309" s="200">
        <v>130101651</v>
      </c>
      <c r="G309" s="200" t="s">
        <v>764</v>
      </c>
      <c r="H309" s="193">
        <v>260252153</v>
      </c>
      <c r="I309" s="193"/>
      <c r="J309" s="193">
        <v>437694270</v>
      </c>
      <c r="K309" s="193"/>
      <c r="L309" s="107"/>
    </row>
    <row r="310" spans="2:12" ht="17.399999999999999" customHeight="1" x14ac:dyDescent="0.25">
      <c r="B310" s="34">
        <v>130101662</v>
      </c>
      <c r="C310" s="34" t="s">
        <v>828</v>
      </c>
      <c r="D310" s="192" t="str">
        <f t="shared" si="19"/>
        <v/>
      </c>
      <c r="E310" s="192" t="str">
        <f t="shared" si="20"/>
        <v/>
      </c>
      <c r="F310" s="200">
        <v>130101662</v>
      </c>
      <c r="G310" s="200" t="s">
        <v>828</v>
      </c>
      <c r="H310" s="193">
        <v>400211380</v>
      </c>
      <c r="I310" s="193"/>
      <c r="J310" s="193">
        <v>241552790</v>
      </c>
      <c r="K310" s="193"/>
      <c r="L310" s="107"/>
    </row>
    <row r="311" spans="2:12" ht="17.399999999999999" customHeight="1" x14ac:dyDescent="0.25">
      <c r="B311" s="34">
        <v>130101663</v>
      </c>
      <c r="C311" s="34" t="s">
        <v>829</v>
      </c>
      <c r="D311" s="192" t="str">
        <f t="shared" si="19"/>
        <v/>
      </c>
      <c r="E311" s="192" t="str">
        <f t="shared" si="20"/>
        <v/>
      </c>
      <c r="F311" s="200">
        <v>130101663</v>
      </c>
      <c r="G311" s="200" t="s">
        <v>829</v>
      </c>
      <c r="H311" s="193">
        <v>753665571</v>
      </c>
      <c r="I311" s="193"/>
      <c r="J311" s="193">
        <v>438072602</v>
      </c>
      <c r="K311" s="193"/>
      <c r="L311" s="107"/>
    </row>
    <row r="312" spans="2:12" ht="17.399999999999999" customHeight="1" x14ac:dyDescent="0.25">
      <c r="B312" s="34">
        <v>130101742</v>
      </c>
      <c r="C312" s="34" t="s">
        <v>896</v>
      </c>
      <c r="D312" s="192" t="str">
        <f t="shared" si="19"/>
        <v/>
      </c>
      <c r="E312" s="192" t="str">
        <f t="shared" si="20"/>
        <v/>
      </c>
      <c r="F312" s="200">
        <v>130101742</v>
      </c>
      <c r="G312" s="200" t="s">
        <v>896</v>
      </c>
      <c r="H312" s="193">
        <v>182350315</v>
      </c>
      <c r="I312" s="193"/>
      <c r="J312" s="193">
        <v>118601239</v>
      </c>
      <c r="K312" s="193"/>
      <c r="L312" s="107"/>
    </row>
    <row r="313" spans="2:12" ht="17.399999999999999" customHeight="1" x14ac:dyDescent="0.25">
      <c r="B313" s="34">
        <v>130101789</v>
      </c>
      <c r="C313" s="34" t="s">
        <v>953</v>
      </c>
      <c r="D313" s="192" t="str">
        <f t="shared" si="19"/>
        <v/>
      </c>
      <c r="E313" s="192" t="str">
        <f t="shared" si="20"/>
        <v/>
      </c>
      <c r="F313" s="200">
        <v>130101789</v>
      </c>
      <c r="G313" s="200" t="s">
        <v>953</v>
      </c>
      <c r="H313" s="193">
        <v>393609694</v>
      </c>
      <c r="I313" s="193"/>
      <c r="J313" s="193">
        <v>266720678</v>
      </c>
      <c r="K313" s="193"/>
      <c r="L313" s="107"/>
    </row>
    <row r="314" spans="2:12" ht="17.399999999999999" customHeight="1" x14ac:dyDescent="0.25">
      <c r="B314" s="34">
        <v>130101791</v>
      </c>
      <c r="C314" s="34" t="s">
        <v>975</v>
      </c>
      <c r="D314" s="192" t="str">
        <f t="shared" si="19"/>
        <v/>
      </c>
      <c r="E314" s="192" t="str">
        <f t="shared" si="20"/>
        <v/>
      </c>
      <c r="F314" s="200">
        <v>130101791</v>
      </c>
      <c r="G314" s="200" t="s">
        <v>975</v>
      </c>
      <c r="H314" s="193">
        <v>4979324</v>
      </c>
      <c r="I314" s="193"/>
      <c r="J314" s="193">
        <v>1207293</v>
      </c>
      <c r="K314" s="193"/>
      <c r="L314" s="107"/>
    </row>
    <row r="315" spans="2:12" ht="17.399999999999999" customHeight="1" x14ac:dyDescent="0.25">
      <c r="B315" s="34">
        <v>130101793</v>
      </c>
      <c r="C315" s="34" t="s">
        <v>976</v>
      </c>
      <c r="D315" s="192" t="str">
        <f t="shared" si="19"/>
        <v/>
      </c>
      <c r="E315" s="192" t="str">
        <f t="shared" si="20"/>
        <v/>
      </c>
      <c r="F315" s="200">
        <v>130101793</v>
      </c>
      <c r="G315" s="200" t="s">
        <v>976</v>
      </c>
      <c r="H315" s="193">
        <v>230928448</v>
      </c>
      <c r="I315" s="193"/>
      <c r="J315" s="193">
        <v>0</v>
      </c>
      <c r="K315" s="193"/>
      <c r="L315" s="107"/>
    </row>
    <row r="316" spans="2:12" ht="17.399999999999999" customHeight="1" x14ac:dyDescent="0.25">
      <c r="B316" s="34">
        <v>130101795</v>
      </c>
      <c r="C316" s="34" t="s">
        <v>977</v>
      </c>
      <c r="D316" s="192" t="str">
        <f t="shared" si="19"/>
        <v/>
      </c>
      <c r="E316" s="192" t="str">
        <f t="shared" si="20"/>
        <v/>
      </c>
      <c r="F316" s="200">
        <v>130101795</v>
      </c>
      <c r="G316" s="200" t="s">
        <v>977</v>
      </c>
      <c r="H316" s="193">
        <v>2675030</v>
      </c>
      <c r="I316" s="193"/>
      <c r="J316" s="193">
        <v>388613</v>
      </c>
      <c r="K316" s="193"/>
      <c r="L316" s="107"/>
    </row>
    <row r="317" spans="2:12" ht="17.399999999999999" customHeight="1" x14ac:dyDescent="0.25">
      <c r="B317" s="34">
        <v>130101823</v>
      </c>
      <c r="C317" s="34" t="s">
        <v>1029</v>
      </c>
      <c r="D317" s="192" t="str">
        <f t="shared" si="19"/>
        <v/>
      </c>
      <c r="E317" s="192" t="str">
        <f t="shared" si="20"/>
        <v/>
      </c>
      <c r="F317" s="200">
        <v>130101823</v>
      </c>
      <c r="G317" s="200" t="s">
        <v>1029</v>
      </c>
      <c r="H317" s="193">
        <v>4018527</v>
      </c>
      <c r="I317" s="193"/>
      <c r="J317" s="193"/>
      <c r="K317" s="193"/>
      <c r="L317" s="107"/>
    </row>
    <row r="318" spans="2:12" ht="17.399999999999999" customHeight="1" x14ac:dyDescent="0.25">
      <c r="B318" s="34">
        <v>130101832</v>
      </c>
      <c r="C318" s="34" t="s">
        <v>1030</v>
      </c>
      <c r="D318" s="192" t="str">
        <f t="shared" si="19"/>
        <v/>
      </c>
      <c r="E318" s="192" t="str">
        <f t="shared" si="20"/>
        <v/>
      </c>
      <c r="F318" s="200">
        <v>130101832</v>
      </c>
      <c r="G318" s="200" t="s">
        <v>1030</v>
      </c>
      <c r="H318" s="193">
        <v>0</v>
      </c>
      <c r="I318" s="193"/>
      <c r="J318" s="193"/>
      <c r="K318" s="193"/>
      <c r="L318" s="107"/>
    </row>
    <row r="319" spans="2:12" ht="17.399999999999999" customHeight="1" x14ac:dyDescent="0.25">
      <c r="B319" s="34">
        <v>130101833</v>
      </c>
      <c r="C319" s="34" t="s">
        <v>1031</v>
      </c>
      <c r="D319" s="192" t="str">
        <f t="shared" si="19"/>
        <v/>
      </c>
      <c r="E319" s="192" t="str">
        <f t="shared" si="20"/>
        <v/>
      </c>
      <c r="F319" s="200">
        <v>130101833</v>
      </c>
      <c r="G319" s="200" t="s">
        <v>1031</v>
      </c>
      <c r="H319" s="193">
        <v>166694712</v>
      </c>
      <c r="I319" s="193"/>
      <c r="J319" s="193"/>
      <c r="K319" s="193"/>
      <c r="L319" s="107"/>
    </row>
    <row r="320" spans="2:12" ht="17.399999999999999" customHeight="1" x14ac:dyDescent="0.25">
      <c r="B320" s="221">
        <v>130101892</v>
      </c>
      <c r="C320" s="221" t="s">
        <v>1084</v>
      </c>
      <c r="D320" s="192" t="str">
        <f t="shared" ref="D320:D347" si="21">IF(B320=F320,"","@@@@@")</f>
        <v/>
      </c>
      <c r="E320" s="192" t="str">
        <f t="shared" ref="E320:E347" si="22">IF(C320=G320,"","@@@@@")</f>
        <v/>
      </c>
      <c r="F320" s="200">
        <v>130101892</v>
      </c>
      <c r="G320" s="200" t="s">
        <v>1084</v>
      </c>
      <c r="H320" s="193">
        <v>15675461</v>
      </c>
      <c r="I320" s="193"/>
      <c r="J320" s="193"/>
      <c r="K320" s="193"/>
      <c r="L320" s="107"/>
    </row>
    <row r="321" spans="2:12" ht="17.399999999999999" customHeight="1" x14ac:dyDescent="0.25">
      <c r="B321" s="221">
        <v>130101900</v>
      </c>
      <c r="C321" s="221" t="s">
        <v>1085</v>
      </c>
      <c r="D321" s="192" t="str">
        <f t="shared" si="21"/>
        <v/>
      </c>
      <c r="E321" s="192" t="str">
        <f t="shared" si="22"/>
        <v/>
      </c>
      <c r="F321" s="200">
        <v>130101900</v>
      </c>
      <c r="G321" s="200" t="s">
        <v>1085</v>
      </c>
      <c r="H321" s="193">
        <v>7930850</v>
      </c>
      <c r="I321" s="193"/>
      <c r="J321" s="193"/>
      <c r="K321" s="193"/>
      <c r="L321" s="107"/>
    </row>
    <row r="322" spans="2:12" ht="17.399999999999999" customHeight="1" x14ac:dyDescent="0.25">
      <c r="B322" s="34">
        <v>130201059</v>
      </c>
      <c r="C322" s="34" t="s">
        <v>696</v>
      </c>
      <c r="D322" s="192" t="str">
        <f t="shared" si="21"/>
        <v/>
      </c>
      <c r="E322" s="192" t="str">
        <f t="shared" si="22"/>
        <v/>
      </c>
      <c r="F322" s="200">
        <v>130201059</v>
      </c>
      <c r="G322" s="200" t="s">
        <v>696</v>
      </c>
      <c r="H322" s="193"/>
      <c r="I322" s="193"/>
      <c r="J322" s="193"/>
      <c r="K322" s="193"/>
      <c r="L322" s="107">
        <v>0</v>
      </c>
    </row>
    <row r="323" spans="2:12" ht="17.399999999999999" customHeight="1" x14ac:dyDescent="0.25">
      <c r="B323" s="34">
        <v>130201443</v>
      </c>
      <c r="C323" s="34" t="s">
        <v>524</v>
      </c>
      <c r="D323" s="192" t="str">
        <f t="shared" si="21"/>
        <v/>
      </c>
      <c r="E323" s="192" t="str">
        <f t="shared" si="22"/>
        <v/>
      </c>
      <c r="F323" s="200">
        <v>130201443</v>
      </c>
      <c r="G323" s="200" t="s">
        <v>524</v>
      </c>
      <c r="H323" s="195">
        <v>1676493</v>
      </c>
      <c r="I323" s="193"/>
      <c r="J323" s="195"/>
      <c r="K323" s="195"/>
      <c r="L323" s="107"/>
    </row>
    <row r="324" spans="2:12" ht="17.399999999999999" customHeight="1" x14ac:dyDescent="0.25">
      <c r="B324" s="34">
        <v>130201516</v>
      </c>
      <c r="C324" s="34" t="s">
        <v>623</v>
      </c>
      <c r="D324" s="192" t="str">
        <f t="shared" si="21"/>
        <v/>
      </c>
      <c r="E324" s="192" t="str">
        <f t="shared" si="22"/>
        <v/>
      </c>
      <c r="F324" s="200">
        <v>130201516</v>
      </c>
      <c r="G324" s="200" t="s">
        <v>623</v>
      </c>
      <c r="H324" s="189">
        <v>5821297132</v>
      </c>
      <c r="I324" s="193"/>
      <c r="J324" s="189">
        <v>5363244603</v>
      </c>
      <c r="K324" s="189"/>
      <c r="L324" s="107"/>
    </row>
    <row r="325" spans="2:12" ht="17.399999999999999" customHeight="1" x14ac:dyDescent="0.25">
      <c r="B325" s="34">
        <v>140110008</v>
      </c>
      <c r="C325" s="34" t="s">
        <v>697</v>
      </c>
      <c r="D325" s="192" t="str">
        <f t="shared" si="21"/>
        <v/>
      </c>
      <c r="E325" s="192" t="str">
        <f t="shared" si="22"/>
        <v/>
      </c>
      <c r="F325" s="200">
        <v>140110008</v>
      </c>
      <c r="G325" s="200" t="s">
        <v>697</v>
      </c>
      <c r="H325" s="189">
        <v>0</v>
      </c>
      <c r="I325" s="193"/>
      <c r="J325" s="189">
        <v>0</v>
      </c>
      <c r="K325" s="189"/>
      <c r="L325" s="107"/>
    </row>
    <row r="326" spans="2:12" ht="17.399999999999999" customHeight="1" x14ac:dyDescent="0.25">
      <c r="B326" s="34">
        <v>140110009</v>
      </c>
      <c r="C326" s="34" t="s">
        <v>624</v>
      </c>
      <c r="D326" s="192" t="str">
        <f t="shared" si="21"/>
        <v/>
      </c>
      <c r="E326" s="192" t="str">
        <f t="shared" si="22"/>
        <v/>
      </c>
      <c r="F326" s="200">
        <v>140110009</v>
      </c>
      <c r="G326" s="200" t="s">
        <v>624</v>
      </c>
      <c r="H326" s="193"/>
      <c r="I326" s="193"/>
      <c r="J326" s="193"/>
      <c r="K326" s="193"/>
      <c r="L326" s="107"/>
    </row>
    <row r="327" spans="2:12" ht="17.399999999999999" customHeight="1" x14ac:dyDescent="0.25">
      <c r="B327" s="34">
        <v>210101010</v>
      </c>
      <c r="C327" s="34" t="s">
        <v>84</v>
      </c>
      <c r="D327" s="192" t="str">
        <f t="shared" si="21"/>
        <v/>
      </c>
      <c r="E327" s="192" t="str">
        <f t="shared" si="22"/>
        <v/>
      </c>
      <c r="F327" s="200">
        <v>210101010</v>
      </c>
      <c r="G327" s="200" t="s">
        <v>84</v>
      </c>
      <c r="H327" s="189">
        <v>-6045000</v>
      </c>
      <c r="I327" s="193"/>
      <c r="J327" s="189">
        <v>-240000</v>
      </c>
      <c r="K327" s="189"/>
      <c r="L327" s="47" t="s">
        <v>317</v>
      </c>
    </row>
    <row r="328" spans="2:12" ht="17.399999999999999" customHeight="1" x14ac:dyDescent="0.25">
      <c r="B328" s="34">
        <v>210101136</v>
      </c>
      <c r="C328" s="34" t="s">
        <v>85</v>
      </c>
      <c r="D328" s="192" t="str">
        <f t="shared" si="21"/>
        <v/>
      </c>
      <c r="E328" s="192" t="str">
        <f t="shared" si="22"/>
        <v/>
      </c>
      <c r="F328" s="200">
        <v>210101136</v>
      </c>
      <c r="G328" s="200" t="s">
        <v>85</v>
      </c>
      <c r="H328" s="199">
        <v>-7840491</v>
      </c>
      <c r="I328" s="193"/>
      <c r="J328" s="199">
        <v>-4464329</v>
      </c>
      <c r="K328" s="199"/>
      <c r="L328" s="47" t="s">
        <v>297</v>
      </c>
    </row>
    <row r="329" spans="2:12" ht="17.399999999999999" customHeight="1" x14ac:dyDescent="0.25">
      <c r="B329" s="34">
        <v>210101137</v>
      </c>
      <c r="C329" s="34" t="s">
        <v>86</v>
      </c>
      <c r="D329" s="192" t="str">
        <f t="shared" si="21"/>
        <v/>
      </c>
      <c r="E329" s="192" t="str">
        <f t="shared" si="22"/>
        <v/>
      </c>
      <c r="F329" s="200">
        <v>210101137</v>
      </c>
      <c r="G329" s="200" t="s">
        <v>86</v>
      </c>
      <c r="H329" s="199">
        <v>-61974310</v>
      </c>
      <c r="I329" s="193"/>
      <c r="J329" s="199">
        <v>-55810018</v>
      </c>
      <c r="K329" s="199"/>
      <c r="L329" s="47" t="s">
        <v>297</v>
      </c>
    </row>
    <row r="330" spans="2:12" ht="17.399999999999999" customHeight="1" x14ac:dyDescent="0.25">
      <c r="B330" s="34">
        <v>210101138</v>
      </c>
      <c r="C330" s="34" t="s">
        <v>87</v>
      </c>
      <c r="D330" s="192" t="str">
        <f t="shared" si="21"/>
        <v/>
      </c>
      <c r="E330" s="192" t="str">
        <f t="shared" si="22"/>
        <v/>
      </c>
      <c r="F330" s="200">
        <v>210101138</v>
      </c>
      <c r="G330" s="200" t="s">
        <v>87</v>
      </c>
      <c r="H330" s="199">
        <v>-75454</v>
      </c>
      <c r="I330" s="193"/>
      <c r="J330" s="199">
        <v>-206618</v>
      </c>
      <c r="K330" s="199"/>
      <c r="L330" s="47" t="s">
        <v>297</v>
      </c>
    </row>
    <row r="331" spans="2:12" ht="17.399999999999999" customHeight="1" x14ac:dyDescent="0.25">
      <c r="B331" s="34">
        <v>210101139</v>
      </c>
      <c r="C331" s="34" t="s">
        <v>88</v>
      </c>
      <c r="D331" s="192" t="str">
        <f t="shared" si="21"/>
        <v/>
      </c>
      <c r="E331" s="192" t="str">
        <f t="shared" si="22"/>
        <v/>
      </c>
      <c r="F331" s="200">
        <v>210101139</v>
      </c>
      <c r="G331" s="200" t="s">
        <v>88</v>
      </c>
      <c r="H331" s="193"/>
      <c r="I331" s="193"/>
      <c r="J331" s="193"/>
      <c r="K331" s="193"/>
      <c r="L331" s="47" t="s">
        <v>297</v>
      </c>
    </row>
    <row r="332" spans="2:12" ht="17.399999999999999" customHeight="1" x14ac:dyDescent="0.25">
      <c r="B332" s="34">
        <v>210101140</v>
      </c>
      <c r="C332" s="34" t="s">
        <v>625</v>
      </c>
      <c r="D332" s="192" t="str">
        <f t="shared" si="21"/>
        <v/>
      </c>
      <c r="E332" s="192" t="str">
        <f t="shared" si="22"/>
        <v/>
      </c>
      <c r="F332" s="200">
        <v>210101140</v>
      </c>
      <c r="G332" s="200" t="s">
        <v>625</v>
      </c>
      <c r="H332" s="193"/>
      <c r="I332" s="193"/>
      <c r="J332" s="193"/>
      <c r="K332" s="193"/>
      <c r="L332" s="47"/>
    </row>
    <row r="333" spans="2:12" ht="17.399999999999999" customHeight="1" x14ac:dyDescent="0.25">
      <c r="B333" s="34">
        <v>210101141</v>
      </c>
      <c r="C333" s="34" t="s">
        <v>89</v>
      </c>
      <c r="D333" s="192" t="str">
        <f t="shared" si="21"/>
        <v/>
      </c>
      <c r="E333" s="192" t="str">
        <f t="shared" si="22"/>
        <v/>
      </c>
      <c r="F333" s="200">
        <v>210101141</v>
      </c>
      <c r="G333" s="200" t="s">
        <v>89</v>
      </c>
      <c r="H333" s="199">
        <v>-34557</v>
      </c>
      <c r="I333" s="193"/>
      <c r="J333" s="199">
        <v>-104888</v>
      </c>
      <c r="K333" s="199"/>
      <c r="L333" s="47" t="s">
        <v>297</v>
      </c>
    </row>
    <row r="334" spans="2:12" ht="17.399999999999999" customHeight="1" x14ac:dyDescent="0.25">
      <c r="B334" s="34">
        <v>210101228</v>
      </c>
      <c r="C334" s="34" t="s">
        <v>525</v>
      </c>
      <c r="D334" s="192" t="str">
        <f t="shared" si="21"/>
        <v/>
      </c>
      <c r="E334" s="192" t="str">
        <f t="shared" si="22"/>
        <v/>
      </c>
      <c r="F334" s="200">
        <v>210101228</v>
      </c>
      <c r="G334" s="200" t="s">
        <v>525</v>
      </c>
      <c r="H334" s="193"/>
      <c r="I334" s="193"/>
      <c r="J334" s="193"/>
      <c r="K334" s="193"/>
      <c r="L334" s="47" t="s">
        <v>297</v>
      </c>
    </row>
    <row r="335" spans="2:12" ht="17.399999999999999" customHeight="1" x14ac:dyDescent="0.25">
      <c r="B335" s="34">
        <v>210101229</v>
      </c>
      <c r="C335" s="34" t="s">
        <v>830</v>
      </c>
      <c r="D335" s="192" t="str">
        <f t="shared" si="21"/>
        <v/>
      </c>
      <c r="E335" s="192" t="str">
        <f t="shared" si="22"/>
        <v/>
      </c>
      <c r="F335" s="200">
        <v>210101229</v>
      </c>
      <c r="G335" s="200" t="s">
        <v>830</v>
      </c>
      <c r="H335" s="193"/>
      <c r="I335" s="193"/>
      <c r="J335" s="193"/>
      <c r="K335" s="193"/>
      <c r="L335" s="47"/>
    </row>
    <row r="336" spans="2:12" ht="17.399999999999999" customHeight="1" x14ac:dyDescent="0.25">
      <c r="B336" s="34">
        <v>210101261</v>
      </c>
      <c r="C336" s="34" t="s">
        <v>90</v>
      </c>
      <c r="D336" s="192" t="str">
        <f t="shared" si="21"/>
        <v/>
      </c>
      <c r="E336" s="192" t="str">
        <f t="shared" si="22"/>
        <v/>
      </c>
      <c r="F336" s="200">
        <v>210101261</v>
      </c>
      <c r="G336" s="200" t="s">
        <v>90</v>
      </c>
      <c r="H336" s="193"/>
      <c r="I336" s="193"/>
      <c r="J336" s="193"/>
      <c r="K336" s="193"/>
      <c r="L336" s="47" t="s">
        <v>317</v>
      </c>
    </row>
    <row r="337" spans="2:12" ht="17.399999999999999" customHeight="1" x14ac:dyDescent="0.25">
      <c r="B337" s="34">
        <v>210101453</v>
      </c>
      <c r="C337" s="34" t="s">
        <v>526</v>
      </c>
      <c r="D337" s="192" t="str">
        <f t="shared" si="21"/>
        <v/>
      </c>
      <c r="E337" s="192" t="str">
        <f t="shared" si="22"/>
        <v/>
      </c>
      <c r="F337" s="200">
        <v>210101453</v>
      </c>
      <c r="G337" s="200" t="s">
        <v>526</v>
      </c>
      <c r="H337" s="189">
        <v>-4642</v>
      </c>
      <c r="I337" s="193"/>
      <c r="J337" s="189">
        <v>-4642</v>
      </c>
      <c r="K337" s="189"/>
      <c r="L337" s="47"/>
    </row>
    <row r="338" spans="2:12" ht="17.399999999999999" customHeight="1" x14ac:dyDescent="0.25">
      <c r="B338" s="34">
        <v>210102011</v>
      </c>
      <c r="C338" s="34" t="s">
        <v>91</v>
      </c>
      <c r="D338" s="192" t="str">
        <f t="shared" si="21"/>
        <v/>
      </c>
      <c r="E338" s="192" t="str">
        <f t="shared" si="22"/>
        <v/>
      </c>
      <c r="F338" s="200">
        <v>210102011</v>
      </c>
      <c r="G338" s="200" t="s">
        <v>91</v>
      </c>
      <c r="H338" s="189">
        <v>-312270</v>
      </c>
      <c r="I338" s="193"/>
      <c r="J338" s="189">
        <v>-300000</v>
      </c>
      <c r="K338" s="189"/>
      <c r="L338" s="47" t="s">
        <v>317</v>
      </c>
    </row>
    <row r="339" spans="2:12" ht="17.399999999999999" customHeight="1" x14ac:dyDescent="0.25">
      <c r="B339" s="34">
        <v>210102086</v>
      </c>
      <c r="C339" s="34" t="s">
        <v>92</v>
      </c>
      <c r="D339" s="192" t="str">
        <f t="shared" si="21"/>
        <v/>
      </c>
      <c r="E339" s="192" t="str">
        <f t="shared" si="22"/>
        <v/>
      </c>
      <c r="F339" s="200">
        <v>210102086</v>
      </c>
      <c r="G339" s="200" t="s">
        <v>92</v>
      </c>
      <c r="H339" s="189">
        <v>-9048160</v>
      </c>
      <c r="I339" s="193"/>
      <c r="J339" s="189">
        <v>-18592595</v>
      </c>
      <c r="K339" s="189"/>
      <c r="L339" s="47" t="s">
        <v>297</v>
      </c>
    </row>
    <row r="340" spans="2:12" ht="17.399999999999999" customHeight="1" x14ac:dyDescent="0.25">
      <c r="B340" s="34">
        <v>210102087</v>
      </c>
      <c r="C340" s="34" t="s">
        <v>93</v>
      </c>
      <c r="D340" s="192" t="str">
        <f t="shared" si="21"/>
        <v/>
      </c>
      <c r="E340" s="192" t="str">
        <f t="shared" si="22"/>
        <v/>
      </c>
      <c r="F340" s="200">
        <v>210102087</v>
      </c>
      <c r="G340" s="200" t="s">
        <v>93</v>
      </c>
      <c r="H340" s="189">
        <v>-200229321</v>
      </c>
      <c r="I340" s="193"/>
      <c r="J340" s="189">
        <v>-591949640</v>
      </c>
      <c r="K340" s="189"/>
      <c r="L340" s="47" t="s">
        <v>297</v>
      </c>
    </row>
    <row r="341" spans="2:12" ht="17.399999999999999" customHeight="1" x14ac:dyDescent="0.25">
      <c r="B341" s="34">
        <v>210102088</v>
      </c>
      <c r="C341" s="34" t="s">
        <v>94</v>
      </c>
      <c r="D341" s="192" t="str">
        <f t="shared" si="21"/>
        <v/>
      </c>
      <c r="E341" s="192" t="str">
        <f t="shared" si="22"/>
        <v/>
      </c>
      <c r="F341" s="200">
        <v>210102088</v>
      </c>
      <c r="G341" s="200" t="s">
        <v>94</v>
      </c>
      <c r="H341" s="189">
        <v>-2594915</v>
      </c>
      <c r="I341" s="193"/>
      <c r="J341" s="189">
        <v>-8447315</v>
      </c>
      <c r="K341" s="189"/>
      <c r="L341" s="47" t="s">
        <v>297</v>
      </c>
    </row>
    <row r="342" spans="2:12" ht="17.399999999999999" customHeight="1" x14ac:dyDescent="0.25">
      <c r="B342" s="34">
        <v>210102089</v>
      </c>
      <c r="C342" s="34" t="s">
        <v>95</v>
      </c>
      <c r="D342" s="192" t="str">
        <f t="shared" si="21"/>
        <v/>
      </c>
      <c r="E342" s="192" t="str">
        <f t="shared" si="22"/>
        <v/>
      </c>
      <c r="F342" s="200">
        <v>210102089</v>
      </c>
      <c r="G342" s="200" t="s">
        <v>95</v>
      </c>
      <c r="H342" s="189">
        <v>-108972</v>
      </c>
      <c r="I342" s="193"/>
      <c r="J342" s="189">
        <v>-108972</v>
      </c>
      <c r="K342" s="189"/>
      <c r="L342" s="47" t="s">
        <v>297</v>
      </c>
    </row>
    <row r="343" spans="2:12" ht="17.399999999999999" customHeight="1" x14ac:dyDescent="0.25">
      <c r="B343" s="34">
        <v>210102090</v>
      </c>
      <c r="C343" s="34" t="s">
        <v>96</v>
      </c>
      <c r="D343" s="192" t="str">
        <f t="shared" si="21"/>
        <v/>
      </c>
      <c r="E343" s="192" t="str">
        <f t="shared" si="22"/>
        <v/>
      </c>
      <c r="F343" s="200">
        <v>210102090</v>
      </c>
      <c r="G343" s="200" t="s">
        <v>96</v>
      </c>
      <c r="H343" s="189">
        <v>0</v>
      </c>
      <c r="I343" s="193"/>
      <c r="J343" s="189">
        <v>0</v>
      </c>
      <c r="K343" s="189"/>
      <c r="L343" s="47" t="s">
        <v>297</v>
      </c>
    </row>
    <row r="344" spans="2:12" ht="17.399999999999999" customHeight="1" x14ac:dyDescent="0.25">
      <c r="B344" s="34">
        <v>210102091</v>
      </c>
      <c r="C344" s="34" t="s">
        <v>97</v>
      </c>
      <c r="D344" s="192" t="str">
        <f t="shared" si="21"/>
        <v/>
      </c>
      <c r="E344" s="192" t="str">
        <f t="shared" si="22"/>
        <v/>
      </c>
      <c r="F344" s="200">
        <v>210102091</v>
      </c>
      <c r="G344" s="200" t="s">
        <v>97</v>
      </c>
      <c r="H344" s="189">
        <v>-5970460</v>
      </c>
      <c r="I344" s="193"/>
      <c r="J344" s="189">
        <v>-9847679</v>
      </c>
      <c r="K344" s="189"/>
      <c r="L344" s="47" t="s">
        <v>297</v>
      </c>
    </row>
    <row r="345" spans="2:12" ht="17.399999999999999" customHeight="1" x14ac:dyDescent="0.25">
      <c r="B345" s="34">
        <v>210102165</v>
      </c>
      <c r="C345" s="34" t="s">
        <v>98</v>
      </c>
      <c r="D345" s="192" t="str">
        <f t="shared" si="21"/>
        <v/>
      </c>
      <c r="E345" s="192" t="str">
        <f t="shared" si="22"/>
        <v/>
      </c>
      <c r="F345" s="200">
        <v>210102165</v>
      </c>
      <c r="G345" s="200" t="s">
        <v>98</v>
      </c>
      <c r="H345" s="189">
        <v>-186210</v>
      </c>
      <c r="I345" s="193"/>
      <c r="J345" s="189">
        <v>-156210</v>
      </c>
      <c r="K345" s="189"/>
      <c r="L345" s="47" t="s">
        <v>317</v>
      </c>
    </row>
    <row r="346" spans="2:12" ht="17.399999999999999" customHeight="1" x14ac:dyDescent="0.25">
      <c r="B346" s="34">
        <v>210102230</v>
      </c>
      <c r="C346" s="34" t="s">
        <v>765</v>
      </c>
      <c r="D346" s="192" t="str">
        <f t="shared" si="21"/>
        <v/>
      </c>
      <c r="E346" s="192" t="str">
        <f t="shared" si="22"/>
        <v/>
      </c>
      <c r="F346" s="200">
        <v>210102230</v>
      </c>
      <c r="G346" s="200" t="s">
        <v>765</v>
      </c>
      <c r="H346" s="189">
        <v>0</v>
      </c>
      <c r="I346" s="193"/>
      <c r="J346" s="189">
        <v>0</v>
      </c>
      <c r="K346" s="189"/>
      <c r="L346" s="47"/>
    </row>
    <row r="347" spans="2:12" ht="17.399999999999999" customHeight="1" x14ac:dyDescent="0.25">
      <c r="B347" s="34">
        <v>210102232</v>
      </c>
      <c r="C347" s="34" t="s">
        <v>626</v>
      </c>
      <c r="D347" s="192" t="str">
        <f t="shared" si="21"/>
        <v/>
      </c>
      <c r="E347" s="192" t="str">
        <f t="shared" si="22"/>
        <v/>
      </c>
      <c r="F347" s="200">
        <v>210102232</v>
      </c>
      <c r="G347" s="200" t="s">
        <v>626</v>
      </c>
      <c r="H347" s="193"/>
      <c r="I347" s="193"/>
      <c r="J347" s="193"/>
      <c r="K347" s="193"/>
      <c r="L347" s="47"/>
    </row>
    <row r="348" spans="2:12" ht="17.399999999999999" customHeight="1" x14ac:dyDescent="0.25">
      <c r="B348" s="221">
        <v>210102891</v>
      </c>
      <c r="C348" s="221" t="s">
        <v>1086</v>
      </c>
      <c r="D348" s="192" t="str">
        <f t="shared" ref="D348:D366" si="23">IF(B348=F348,"","@@@@@")</f>
        <v/>
      </c>
      <c r="E348" s="192" t="str">
        <f t="shared" ref="E348:E366" si="24">IF(C348=G348,"","@@@@@")</f>
        <v/>
      </c>
      <c r="F348" s="200">
        <v>210102891</v>
      </c>
      <c r="G348" s="200" t="s">
        <v>1086</v>
      </c>
      <c r="H348" s="189">
        <v>-127800</v>
      </c>
      <c r="I348" s="193"/>
      <c r="J348" s="189"/>
      <c r="K348" s="193"/>
      <c r="L348" s="47"/>
    </row>
    <row r="349" spans="2:12" ht="17.399999999999999" customHeight="1" x14ac:dyDescent="0.25">
      <c r="B349" s="34">
        <v>210103058</v>
      </c>
      <c r="C349" s="34" t="s">
        <v>321</v>
      </c>
      <c r="D349" s="192" t="str">
        <f t="shared" si="23"/>
        <v/>
      </c>
      <c r="E349" s="192" t="str">
        <f t="shared" si="24"/>
        <v/>
      </c>
      <c r="F349" s="200">
        <v>210103058</v>
      </c>
      <c r="G349" s="200" t="s">
        <v>321</v>
      </c>
      <c r="H349" s="189">
        <v>-47058911</v>
      </c>
      <c r="I349" s="193"/>
      <c r="J349" s="189">
        <v>-43122991</v>
      </c>
      <c r="K349" s="189"/>
      <c r="L349" s="47" t="s">
        <v>317</v>
      </c>
    </row>
    <row r="350" spans="2:12" ht="17.399999999999999" customHeight="1" x14ac:dyDescent="0.25">
      <c r="B350" s="34">
        <v>210103098</v>
      </c>
      <c r="C350" s="34" t="s">
        <v>99</v>
      </c>
      <c r="D350" s="192" t="str">
        <f t="shared" si="23"/>
        <v/>
      </c>
      <c r="E350" s="192" t="str">
        <f t="shared" si="24"/>
        <v/>
      </c>
      <c r="F350" s="200">
        <v>210103098</v>
      </c>
      <c r="G350" s="200" t="s">
        <v>99</v>
      </c>
      <c r="H350" s="189">
        <v>-318403</v>
      </c>
      <c r="I350" s="193"/>
      <c r="J350" s="189">
        <v>-953463</v>
      </c>
      <c r="K350" s="189"/>
      <c r="L350" s="47" t="s">
        <v>317</v>
      </c>
    </row>
    <row r="351" spans="2:12" ht="17.399999999999999" customHeight="1" x14ac:dyDescent="0.25">
      <c r="B351" s="34">
        <v>210103149</v>
      </c>
      <c r="C351" s="34" t="s">
        <v>100</v>
      </c>
      <c r="D351" s="192" t="str">
        <f t="shared" si="23"/>
        <v/>
      </c>
      <c r="E351" s="192" t="str">
        <f t="shared" si="24"/>
        <v/>
      </c>
      <c r="F351" s="200">
        <v>210103149</v>
      </c>
      <c r="G351" s="200" t="s">
        <v>100</v>
      </c>
      <c r="H351" s="189">
        <v>-1646351</v>
      </c>
      <c r="I351" s="193"/>
      <c r="J351" s="189">
        <v>-1154985</v>
      </c>
      <c r="K351" s="189"/>
      <c r="L351" s="47" t="s">
        <v>317</v>
      </c>
    </row>
    <row r="352" spans="2:12" ht="17.399999999999999" customHeight="1" x14ac:dyDescent="0.25">
      <c r="B352" s="34">
        <v>210103150</v>
      </c>
      <c r="C352" s="34" t="s">
        <v>101</v>
      </c>
      <c r="D352" s="192" t="str">
        <f t="shared" si="23"/>
        <v/>
      </c>
      <c r="E352" s="192" t="str">
        <f t="shared" si="24"/>
        <v/>
      </c>
      <c r="F352" s="200">
        <v>210103150</v>
      </c>
      <c r="G352" s="200" t="s">
        <v>101</v>
      </c>
      <c r="H352" s="189">
        <v>-57540</v>
      </c>
      <c r="I352" s="193"/>
      <c r="J352" s="189">
        <v>-360040</v>
      </c>
      <c r="K352" s="189"/>
      <c r="L352" s="47" t="s">
        <v>317</v>
      </c>
    </row>
    <row r="353" spans="2:12" ht="17.399999999999999" customHeight="1" x14ac:dyDescent="0.25">
      <c r="B353" s="34">
        <v>210103201</v>
      </c>
      <c r="C353" s="34" t="s">
        <v>102</v>
      </c>
      <c r="D353" s="192" t="str">
        <f t="shared" si="23"/>
        <v/>
      </c>
      <c r="E353" s="192" t="str">
        <f t="shared" si="24"/>
        <v/>
      </c>
      <c r="F353" s="200">
        <v>210103201</v>
      </c>
      <c r="G353" s="200" t="s">
        <v>102</v>
      </c>
      <c r="H353" s="189">
        <v>-165961142</v>
      </c>
      <c r="I353" s="193"/>
      <c r="J353" s="189">
        <v>-116659932</v>
      </c>
      <c r="K353" s="189"/>
      <c r="L353" s="47" t="s">
        <v>317</v>
      </c>
    </row>
    <row r="354" spans="2:12" ht="17.399999999999999" customHeight="1" x14ac:dyDescent="0.25">
      <c r="B354" s="34">
        <v>210103205</v>
      </c>
      <c r="C354" s="34" t="s">
        <v>559</v>
      </c>
      <c r="D354" s="192" t="str">
        <f t="shared" si="23"/>
        <v/>
      </c>
      <c r="E354" s="192" t="str">
        <f t="shared" si="24"/>
        <v/>
      </c>
      <c r="F354" s="200">
        <v>210103205</v>
      </c>
      <c r="G354" s="200" t="s">
        <v>559</v>
      </c>
      <c r="H354" s="193"/>
      <c r="I354" s="193"/>
      <c r="J354" s="193"/>
      <c r="K354" s="193"/>
      <c r="L354" s="47"/>
    </row>
    <row r="355" spans="2:12" ht="17.399999999999999" customHeight="1" x14ac:dyDescent="0.25">
      <c r="B355" s="34">
        <v>210103241</v>
      </c>
      <c r="C355" s="34" t="s">
        <v>103</v>
      </c>
      <c r="D355" s="192" t="str">
        <f t="shared" si="23"/>
        <v/>
      </c>
      <c r="E355" s="192" t="str">
        <f t="shared" si="24"/>
        <v/>
      </c>
      <c r="F355" s="200">
        <v>210103241</v>
      </c>
      <c r="G355" s="200" t="s">
        <v>103</v>
      </c>
      <c r="H355" s="199">
        <v>-118097197</v>
      </c>
      <c r="I355" s="193"/>
      <c r="J355" s="199">
        <v>-118927765</v>
      </c>
      <c r="K355" s="199"/>
      <c r="L355" s="47" t="s">
        <v>6</v>
      </c>
    </row>
    <row r="356" spans="2:12" ht="17.399999999999999" customHeight="1" x14ac:dyDescent="0.25">
      <c r="B356" s="34">
        <v>210103242</v>
      </c>
      <c r="C356" s="34" t="s">
        <v>104</v>
      </c>
      <c r="D356" s="192" t="str">
        <f t="shared" si="23"/>
        <v/>
      </c>
      <c r="E356" s="192" t="str">
        <f t="shared" si="24"/>
        <v/>
      </c>
      <c r="F356" s="200">
        <v>210103242</v>
      </c>
      <c r="G356" s="200" t="s">
        <v>104</v>
      </c>
      <c r="H356" s="199">
        <v>-135809549</v>
      </c>
      <c r="I356" s="193"/>
      <c r="J356" s="199">
        <v>-152116922</v>
      </c>
      <c r="K356" s="199"/>
      <c r="L356" s="47" t="s">
        <v>6</v>
      </c>
    </row>
    <row r="357" spans="2:12" ht="17.399999999999999" customHeight="1" x14ac:dyDescent="0.25">
      <c r="B357" s="34">
        <v>210103243</v>
      </c>
      <c r="C357" s="34" t="s">
        <v>105</v>
      </c>
      <c r="D357" s="192" t="str">
        <f t="shared" si="23"/>
        <v/>
      </c>
      <c r="E357" s="192" t="str">
        <f t="shared" si="24"/>
        <v/>
      </c>
      <c r="F357" s="200">
        <v>210103243</v>
      </c>
      <c r="G357" s="200" t="s">
        <v>105</v>
      </c>
      <c r="H357" s="199">
        <v>-654258</v>
      </c>
      <c r="I357" s="193"/>
      <c r="J357" s="199">
        <v>-543072</v>
      </c>
      <c r="K357" s="199"/>
      <c r="L357" s="47" t="s">
        <v>6</v>
      </c>
    </row>
    <row r="358" spans="2:12" ht="17.399999999999999" customHeight="1" x14ac:dyDescent="0.25">
      <c r="B358" s="34">
        <v>210103246</v>
      </c>
      <c r="C358" s="34" t="s">
        <v>458</v>
      </c>
      <c r="D358" s="192" t="str">
        <f t="shared" si="23"/>
        <v/>
      </c>
      <c r="E358" s="192" t="str">
        <f t="shared" si="24"/>
        <v/>
      </c>
      <c r="F358" s="200">
        <v>210103246</v>
      </c>
      <c r="G358" s="200" t="s">
        <v>458</v>
      </c>
      <c r="H358" s="199">
        <v>-105398</v>
      </c>
      <c r="I358" s="193"/>
      <c r="J358" s="199">
        <v>-4959120</v>
      </c>
      <c r="K358" s="199"/>
      <c r="L358" s="47" t="s">
        <v>6</v>
      </c>
    </row>
    <row r="359" spans="2:12" ht="17.399999999999999" customHeight="1" x14ac:dyDescent="0.25">
      <c r="B359" s="34">
        <v>210103247</v>
      </c>
      <c r="C359" s="34" t="s">
        <v>527</v>
      </c>
      <c r="D359" s="192" t="str">
        <f t="shared" si="23"/>
        <v/>
      </c>
      <c r="E359" s="192" t="str">
        <f t="shared" si="24"/>
        <v/>
      </c>
      <c r="F359" s="200">
        <v>210103247</v>
      </c>
      <c r="G359" s="200" t="s">
        <v>527</v>
      </c>
      <c r="H359" s="199">
        <v>-27353</v>
      </c>
      <c r="I359" s="193"/>
      <c r="J359" s="199">
        <v>-32708</v>
      </c>
      <c r="K359" s="193"/>
      <c r="L359" s="47"/>
    </row>
    <row r="360" spans="2:12" ht="17.399999999999999" customHeight="1" x14ac:dyDescent="0.25">
      <c r="B360" s="34">
        <v>210103248</v>
      </c>
      <c r="C360" s="34" t="s">
        <v>106</v>
      </c>
      <c r="D360" s="192" t="str">
        <f t="shared" si="23"/>
        <v/>
      </c>
      <c r="E360" s="192" t="str">
        <f t="shared" si="24"/>
        <v/>
      </c>
      <c r="F360" s="200">
        <v>210103248</v>
      </c>
      <c r="G360" s="200" t="s">
        <v>106</v>
      </c>
      <c r="H360" s="199">
        <v>-5473492</v>
      </c>
      <c r="I360" s="193"/>
      <c r="J360" s="199">
        <v>-4133463</v>
      </c>
      <c r="K360" s="199"/>
      <c r="L360" s="47" t="s">
        <v>6</v>
      </c>
    </row>
    <row r="361" spans="2:12" ht="17.399999999999999" customHeight="1" x14ac:dyDescent="0.25">
      <c r="B361" s="34">
        <v>210103255</v>
      </c>
      <c r="C361" s="34" t="s">
        <v>107</v>
      </c>
      <c r="D361" s="192" t="str">
        <f t="shared" si="23"/>
        <v/>
      </c>
      <c r="E361" s="192" t="str">
        <f t="shared" si="24"/>
        <v/>
      </c>
      <c r="F361" s="200">
        <v>210103255</v>
      </c>
      <c r="G361" s="200" t="s">
        <v>107</v>
      </c>
      <c r="H361" s="189">
        <v>-20480249</v>
      </c>
      <c r="I361" s="193"/>
      <c r="J361" s="189">
        <v>-9912587</v>
      </c>
      <c r="K361" s="189"/>
      <c r="L361" s="47" t="s">
        <v>317</v>
      </c>
    </row>
    <row r="362" spans="2:12" ht="17.399999999999999" customHeight="1" x14ac:dyDescent="0.25">
      <c r="B362" s="34">
        <v>210103299</v>
      </c>
      <c r="C362" s="34" t="s">
        <v>108</v>
      </c>
      <c r="D362" s="192" t="str">
        <f t="shared" si="23"/>
        <v/>
      </c>
      <c r="E362" s="192" t="str">
        <f t="shared" si="24"/>
        <v/>
      </c>
      <c r="F362" s="200">
        <v>210103299</v>
      </c>
      <c r="G362" s="200" t="s">
        <v>108</v>
      </c>
      <c r="H362" s="189">
        <v>-10780739</v>
      </c>
      <c r="I362" s="193"/>
      <c r="J362" s="189">
        <v>-10397545</v>
      </c>
      <c r="K362" s="189"/>
      <c r="L362" s="47" t="s">
        <v>317</v>
      </c>
    </row>
    <row r="363" spans="2:12" ht="17.399999999999999" customHeight="1" x14ac:dyDescent="0.25">
      <c r="B363" s="34">
        <v>210103301</v>
      </c>
      <c r="C363" s="34" t="s">
        <v>109</v>
      </c>
      <c r="D363" s="192" t="str">
        <f t="shared" si="23"/>
        <v/>
      </c>
      <c r="E363" s="192" t="str">
        <f t="shared" si="24"/>
        <v/>
      </c>
      <c r="F363" s="200">
        <v>210103301</v>
      </c>
      <c r="G363" s="200" t="s">
        <v>109</v>
      </c>
      <c r="H363" s="189">
        <v>-66850</v>
      </c>
      <c r="I363" s="193"/>
      <c r="J363" s="189">
        <v>-50650</v>
      </c>
      <c r="K363" s="189"/>
      <c r="L363" s="47" t="s">
        <v>317</v>
      </c>
    </row>
    <row r="364" spans="2:12" ht="17.399999999999999" customHeight="1" x14ac:dyDescent="0.25">
      <c r="B364" s="34">
        <v>210103304</v>
      </c>
      <c r="C364" s="34" t="s">
        <v>110</v>
      </c>
      <c r="D364" s="192" t="str">
        <f t="shared" si="23"/>
        <v/>
      </c>
      <c r="E364" s="192" t="str">
        <f t="shared" si="24"/>
        <v/>
      </c>
      <c r="F364" s="200">
        <v>210103304</v>
      </c>
      <c r="G364" s="200" t="s">
        <v>110</v>
      </c>
      <c r="H364" s="189">
        <v>-381260</v>
      </c>
      <c r="I364" s="193"/>
      <c r="J364" s="189">
        <v>-504420</v>
      </c>
      <c r="K364" s="189"/>
      <c r="L364" s="47" t="s">
        <v>317</v>
      </c>
    </row>
    <row r="365" spans="2:12" ht="17.399999999999999" customHeight="1" x14ac:dyDescent="0.25">
      <c r="B365" s="34">
        <v>210103307</v>
      </c>
      <c r="C365" s="34" t="s">
        <v>111</v>
      </c>
      <c r="D365" s="192" t="str">
        <f t="shared" si="23"/>
        <v/>
      </c>
      <c r="E365" s="192" t="str">
        <f t="shared" si="24"/>
        <v/>
      </c>
      <c r="F365" s="200">
        <v>210103307</v>
      </c>
      <c r="G365" s="200" t="s">
        <v>111</v>
      </c>
      <c r="H365" s="193"/>
      <c r="I365" s="193"/>
      <c r="J365" s="193"/>
      <c r="K365" s="193"/>
      <c r="L365" s="47" t="s">
        <v>317</v>
      </c>
    </row>
    <row r="366" spans="2:12" ht="17.399999999999999" customHeight="1" x14ac:dyDescent="0.25">
      <c r="B366" s="34">
        <v>210103315</v>
      </c>
      <c r="C366" s="34" t="s">
        <v>394</v>
      </c>
      <c r="D366" s="192" t="str">
        <f t="shared" si="23"/>
        <v/>
      </c>
      <c r="E366" s="192" t="str">
        <f t="shared" si="24"/>
        <v/>
      </c>
      <c r="F366" s="200">
        <v>210103315</v>
      </c>
      <c r="G366" s="200" t="s">
        <v>394</v>
      </c>
      <c r="H366" s="189">
        <v>-39343041</v>
      </c>
      <c r="I366" s="193"/>
      <c r="J366" s="189">
        <v>-27532771</v>
      </c>
      <c r="K366" s="189"/>
      <c r="L366" s="47" t="s">
        <v>317</v>
      </c>
    </row>
    <row r="367" spans="2:12" ht="17.399999999999999" customHeight="1" x14ac:dyDescent="0.25">
      <c r="B367" s="34">
        <v>210103332</v>
      </c>
      <c r="C367" s="34" t="s">
        <v>112</v>
      </c>
      <c r="D367" s="192" t="str">
        <f t="shared" ref="D367:D411" si="25">IF(B367=F367,"","@@@@@")</f>
        <v/>
      </c>
      <c r="E367" s="192" t="str">
        <f t="shared" ref="E367:E411" si="26">IF(C367=G367,"","@@@@@")</f>
        <v/>
      </c>
      <c r="F367" s="200">
        <v>210103332</v>
      </c>
      <c r="G367" s="200" t="s">
        <v>112</v>
      </c>
      <c r="H367" s="189">
        <v>0</v>
      </c>
      <c r="I367" s="193"/>
      <c r="J367" s="189">
        <v>0</v>
      </c>
      <c r="K367" s="189"/>
      <c r="L367" s="47" t="s">
        <v>317</v>
      </c>
    </row>
    <row r="368" spans="2:12" ht="17.399999999999999" customHeight="1" x14ac:dyDescent="0.25">
      <c r="B368" s="34">
        <v>210103348</v>
      </c>
      <c r="C368" s="34" t="s">
        <v>338</v>
      </c>
      <c r="D368" s="192" t="str">
        <f t="shared" si="25"/>
        <v/>
      </c>
      <c r="E368" s="192" t="str">
        <f t="shared" si="26"/>
        <v/>
      </c>
      <c r="F368" s="200">
        <v>210103348</v>
      </c>
      <c r="G368" s="200" t="s">
        <v>338</v>
      </c>
      <c r="H368" s="189">
        <v>0</v>
      </c>
      <c r="I368" s="193"/>
      <c r="J368" s="189">
        <v>0</v>
      </c>
      <c r="K368" s="189"/>
      <c r="L368" s="47" t="s">
        <v>317</v>
      </c>
    </row>
    <row r="369" spans="1:12" ht="17.399999999999999" customHeight="1" x14ac:dyDescent="0.25">
      <c r="B369" s="34">
        <v>210103357</v>
      </c>
      <c r="C369" s="34" t="s">
        <v>339</v>
      </c>
      <c r="D369" s="192" t="str">
        <f t="shared" si="25"/>
        <v/>
      </c>
      <c r="E369" s="192" t="str">
        <f t="shared" si="26"/>
        <v/>
      </c>
      <c r="F369" s="200">
        <v>210103357</v>
      </c>
      <c r="G369" s="200" t="s">
        <v>339</v>
      </c>
      <c r="H369" s="193"/>
      <c r="I369" s="193"/>
      <c r="J369" s="193"/>
      <c r="K369" s="193"/>
      <c r="L369" s="47" t="s">
        <v>317</v>
      </c>
    </row>
    <row r="370" spans="1:12" ht="17.399999999999999" customHeight="1" x14ac:dyDescent="0.25">
      <c r="B370" s="34">
        <v>210103363</v>
      </c>
      <c r="C370" s="34" t="s">
        <v>340</v>
      </c>
      <c r="D370" s="192" t="str">
        <f t="shared" si="25"/>
        <v/>
      </c>
      <c r="E370" s="192" t="str">
        <f t="shared" si="26"/>
        <v/>
      </c>
      <c r="F370" s="200">
        <v>210103363</v>
      </c>
      <c r="G370" s="200" t="s">
        <v>340</v>
      </c>
      <c r="H370" s="189">
        <v>0</v>
      </c>
      <c r="I370" s="193"/>
      <c r="J370" s="189">
        <v>0</v>
      </c>
      <c r="K370" s="189"/>
      <c r="L370" s="47" t="s">
        <v>317</v>
      </c>
    </row>
    <row r="371" spans="1:12" ht="17.399999999999999" customHeight="1" x14ac:dyDescent="0.25">
      <c r="B371" s="34">
        <v>210103419</v>
      </c>
      <c r="C371" s="34" t="s">
        <v>478</v>
      </c>
      <c r="D371" s="192" t="str">
        <f t="shared" si="25"/>
        <v/>
      </c>
      <c r="E371" s="192" t="str">
        <f t="shared" si="26"/>
        <v/>
      </c>
      <c r="F371" s="200">
        <v>210103419</v>
      </c>
      <c r="G371" s="200" t="s">
        <v>478</v>
      </c>
      <c r="H371" s="193"/>
      <c r="I371" s="193"/>
      <c r="J371" s="193"/>
      <c r="K371" s="193"/>
      <c r="L371" s="47" t="s">
        <v>317</v>
      </c>
    </row>
    <row r="372" spans="1:12" ht="17.399999999999999" customHeight="1" x14ac:dyDescent="0.25">
      <c r="B372" s="34">
        <v>210103423</v>
      </c>
      <c r="C372" s="34" t="s">
        <v>479</v>
      </c>
      <c r="D372" s="192" t="str">
        <f t="shared" si="25"/>
        <v/>
      </c>
      <c r="E372" s="192" t="str">
        <f t="shared" si="26"/>
        <v/>
      </c>
      <c r="F372" s="200">
        <v>210103423</v>
      </c>
      <c r="G372" s="200" t="s">
        <v>479</v>
      </c>
      <c r="H372" s="189">
        <v>-33175</v>
      </c>
      <c r="I372" s="193"/>
      <c r="J372" s="189">
        <v>-7665</v>
      </c>
      <c r="K372" s="193"/>
      <c r="L372" s="47" t="s">
        <v>317</v>
      </c>
    </row>
    <row r="373" spans="1:12" ht="17.399999999999999" customHeight="1" x14ac:dyDescent="0.25">
      <c r="B373" s="34">
        <v>210103473</v>
      </c>
      <c r="C373" s="34" t="s">
        <v>560</v>
      </c>
      <c r="D373" s="192" t="str">
        <f t="shared" si="25"/>
        <v/>
      </c>
      <c r="E373" s="192" t="str">
        <f t="shared" si="26"/>
        <v/>
      </c>
      <c r="F373" s="200">
        <v>210103473</v>
      </c>
      <c r="G373" s="200" t="s">
        <v>560</v>
      </c>
      <c r="H373" s="193"/>
      <c r="I373" s="193"/>
      <c r="J373" s="193"/>
      <c r="K373" s="193"/>
      <c r="L373" s="47"/>
    </row>
    <row r="374" spans="1:12" ht="17.399999999999999" customHeight="1" x14ac:dyDescent="0.25">
      <c r="A374" s="104" t="s">
        <v>684</v>
      </c>
      <c r="B374" s="34">
        <v>210103503</v>
      </c>
      <c r="C374" s="34" t="s">
        <v>627</v>
      </c>
      <c r="D374" s="192" t="str">
        <f t="shared" si="25"/>
        <v/>
      </c>
      <c r="E374" s="192" t="str">
        <f t="shared" si="26"/>
        <v/>
      </c>
      <c r="F374" s="200">
        <v>210103503</v>
      </c>
      <c r="G374" s="200" t="s">
        <v>627</v>
      </c>
      <c r="H374" s="199">
        <v>0</v>
      </c>
      <c r="I374" s="193"/>
      <c r="J374" s="199">
        <v>0</v>
      </c>
      <c r="K374" s="199"/>
      <c r="L374" s="47"/>
    </row>
    <row r="375" spans="1:12" ht="17.399999999999999" customHeight="1" x14ac:dyDescent="0.25">
      <c r="B375" s="34">
        <v>210103576</v>
      </c>
      <c r="C375" s="34" t="s">
        <v>698</v>
      </c>
      <c r="D375" s="192" t="str">
        <f t="shared" si="25"/>
        <v/>
      </c>
      <c r="E375" s="192" t="str">
        <f t="shared" si="26"/>
        <v/>
      </c>
      <c r="F375" s="200">
        <v>210103576</v>
      </c>
      <c r="G375" s="200" t="s">
        <v>698</v>
      </c>
      <c r="H375" s="189">
        <v>-18959568</v>
      </c>
      <c r="I375" s="193"/>
      <c r="J375" s="189">
        <v>-1775000</v>
      </c>
      <c r="K375" s="189"/>
      <c r="L375" s="47"/>
    </row>
    <row r="376" spans="1:12" ht="17.399999999999999" customHeight="1" x14ac:dyDescent="0.25">
      <c r="B376" s="34">
        <v>210103660</v>
      </c>
      <c r="C376" s="34" t="s">
        <v>766</v>
      </c>
      <c r="D376" s="192" t="str">
        <f t="shared" si="25"/>
        <v/>
      </c>
      <c r="E376" s="192" t="str">
        <f t="shared" si="26"/>
        <v/>
      </c>
      <c r="F376" s="200">
        <v>210103660</v>
      </c>
      <c r="G376" s="200" t="s">
        <v>766</v>
      </c>
      <c r="H376" s="195">
        <v>-2849970</v>
      </c>
      <c r="I376" s="193"/>
      <c r="J376" s="195">
        <v>-2029403</v>
      </c>
      <c r="K376" s="195"/>
      <c r="L376" s="47"/>
    </row>
    <row r="377" spans="1:12" ht="17.399999999999999" customHeight="1" x14ac:dyDescent="0.25">
      <c r="B377" s="34">
        <v>210103661</v>
      </c>
      <c r="C377" s="34" t="s">
        <v>831</v>
      </c>
      <c r="D377" s="192" t="str">
        <f t="shared" si="25"/>
        <v/>
      </c>
      <c r="E377" s="192" t="str">
        <f t="shared" si="26"/>
        <v/>
      </c>
      <c r="F377" s="200">
        <v>210103661</v>
      </c>
      <c r="G377" s="200" t="s">
        <v>831</v>
      </c>
      <c r="H377" s="195">
        <v>-248792</v>
      </c>
      <c r="I377" s="193"/>
      <c r="J377" s="195">
        <v>-51168</v>
      </c>
      <c r="K377" s="195"/>
      <c r="L377" s="47"/>
    </row>
    <row r="378" spans="1:12" ht="17.399999999999999" customHeight="1" x14ac:dyDescent="0.25">
      <c r="B378" s="34">
        <v>210103674</v>
      </c>
      <c r="C378" s="34" t="s">
        <v>832</v>
      </c>
      <c r="D378" s="192" t="str">
        <f t="shared" si="25"/>
        <v/>
      </c>
      <c r="E378" s="192" t="str">
        <f t="shared" si="26"/>
        <v/>
      </c>
      <c r="F378" s="200">
        <v>210103674</v>
      </c>
      <c r="G378" s="200" t="s">
        <v>832</v>
      </c>
      <c r="H378" s="195">
        <v>0</v>
      </c>
      <c r="I378" s="193"/>
      <c r="J378" s="195">
        <v>14000</v>
      </c>
      <c r="K378" s="195"/>
      <c r="L378" s="47"/>
    </row>
    <row r="379" spans="1:12" ht="17.399999999999999" customHeight="1" x14ac:dyDescent="0.25">
      <c r="B379" s="34">
        <v>210103679</v>
      </c>
      <c r="C379" s="34" t="s">
        <v>833</v>
      </c>
      <c r="D379" s="192" t="str">
        <f t="shared" si="25"/>
        <v/>
      </c>
      <c r="E379" s="192" t="str">
        <f t="shared" si="26"/>
        <v/>
      </c>
      <c r="F379" s="200">
        <v>210103679</v>
      </c>
      <c r="G379" s="200" t="s">
        <v>833</v>
      </c>
      <c r="H379" s="195">
        <v>-1546884</v>
      </c>
      <c r="I379" s="193"/>
      <c r="J379" s="195">
        <v>-2414511</v>
      </c>
      <c r="K379" s="195"/>
      <c r="L379" s="47"/>
    </row>
    <row r="380" spans="1:12" ht="17.399999999999999" customHeight="1" x14ac:dyDescent="0.25">
      <c r="B380" s="34">
        <v>210103687</v>
      </c>
      <c r="C380" s="34" t="s">
        <v>834</v>
      </c>
      <c r="D380" s="192" t="str">
        <f t="shared" si="25"/>
        <v/>
      </c>
      <c r="E380" s="192" t="str">
        <f t="shared" si="26"/>
        <v/>
      </c>
      <c r="F380" s="200">
        <v>210103687</v>
      </c>
      <c r="G380" s="200" t="s">
        <v>834</v>
      </c>
      <c r="H380" s="195">
        <v>-2888016</v>
      </c>
      <c r="I380" s="193"/>
      <c r="J380" s="195">
        <v>-2200053</v>
      </c>
      <c r="K380" s="195"/>
      <c r="L380" s="47"/>
    </row>
    <row r="381" spans="1:12" ht="17.399999999999999" customHeight="1" x14ac:dyDescent="0.25">
      <c r="B381" s="34">
        <v>210103694</v>
      </c>
      <c r="C381" s="34" t="s">
        <v>835</v>
      </c>
      <c r="D381" s="192" t="str">
        <f t="shared" si="25"/>
        <v/>
      </c>
      <c r="E381" s="192" t="str">
        <f t="shared" si="26"/>
        <v/>
      </c>
      <c r="F381" s="200">
        <v>210103694</v>
      </c>
      <c r="G381" s="200" t="s">
        <v>835</v>
      </c>
      <c r="H381" s="195"/>
      <c r="I381" s="193"/>
      <c r="J381" s="195"/>
      <c r="K381" s="193"/>
      <c r="L381" s="47"/>
    </row>
    <row r="382" spans="1:12" ht="17.399999999999999" customHeight="1" x14ac:dyDescent="0.25">
      <c r="B382" s="34">
        <v>210103705</v>
      </c>
      <c r="C382" s="34" t="s">
        <v>836</v>
      </c>
      <c r="D382" s="192" t="str">
        <f t="shared" si="25"/>
        <v/>
      </c>
      <c r="E382" s="192" t="str">
        <f t="shared" si="26"/>
        <v/>
      </c>
      <c r="F382" s="200">
        <v>210103705</v>
      </c>
      <c r="G382" s="200" t="s">
        <v>836</v>
      </c>
      <c r="H382" s="195">
        <v>-3267834</v>
      </c>
      <c r="I382" s="193"/>
      <c r="J382" s="195">
        <v>-3103013</v>
      </c>
      <c r="K382" s="195"/>
      <c r="L382" s="47"/>
    </row>
    <row r="383" spans="1:12" ht="17.399999999999999" customHeight="1" x14ac:dyDescent="0.25">
      <c r="B383" s="34">
        <v>210103728</v>
      </c>
      <c r="C383" s="34" t="s">
        <v>837</v>
      </c>
      <c r="D383" s="192" t="str">
        <f t="shared" si="25"/>
        <v/>
      </c>
      <c r="E383" s="192" t="str">
        <f t="shared" si="26"/>
        <v/>
      </c>
      <c r="F383" s="200">
        <v>210103728</v>
      </c>
      <c r="G383" s="200" t="s">
        <v>837</v>
      </c>
      <c r="H383" s="195">
        <v>88888</v>
      </c>
      <c r="I383" s="193"/>
      <c r="J383" s="195">
        <v>35282</v>
      </c>
      <c r="K383" s="195"/>
      <c r="L383" s="47"/>
    </row>
    <row r="384" spans="1:12" ht="17.399999999999999" customHeight="1" x14ac:dyDescent="0.25">
      <c r="B384" s="34">
        <v>210103775</v>
      </c>
      <c r="C384" s="34" t="s">
        <v>937</v>
      </c>
      <c r="D384" s="192" t="str">
        <f t="shared" si="25"/>
        <v/>
      </c>
      <c r="E384" s="192" t="str">
        <f t="shared" si="26"/>
        <v/>
      </c>
      <c r="F384" s="200">
        <v>210103775</v>
      </c>
      <c r="G384" s="200" t="s">
        <v>937</v>
      </c>
      <c r="H384" s="195">
        <v>-19400</v>
      </c>
      <c r="I384" s="193"/>
      <c r="J384" s="195">
        <v>-19400</v>
      </c>
      <c r="K384" s="195"/>
      <c r="L384" s="47"/>
    </row>
    <row r="385" spans="2:12" ht="17.399999999999999" customHeight="1" x14ac:dyDescent="0.25">
      <c r="B385" s="34">
        <v>210103794</v>
      </c>
      <c r="C385" s="34" t="s">
        <v>978</v>
      </c>
      <c r="D385" s="192" t="str">
        <f t="shared" si="25"/>
        <v/>
      </c>
      <c r="E385" s="192" t="str">
        <f t="shared" si="26"/>
        <v/>
      </c>
      <c r="F385" s="200">
        <v>210103794</v>
      </c>
      <c r="G385" s="200" t="s">
        <v>978</v>
      </c>
      <c r="H385" s="195">
        <v>-364594</v>
      </c>
      <c r="I385" s="193"/>
      <c r="J385" s="195">
        <v>-62939</v>
      </c>
      <c r="K385" s="195"/>
      <c r="L385" s="47"/>
    </row>
    <row r="386" spans="2:12" ht="17.399999999999999" customHeight="1" x14ac:dyDescent="0.25">
      <c r="B386" s="34">
        <v>210103821</v>
      </c>
      <c r="C386" s="34" t="s">
        <v>1032</v>
      </c>
      <c r="D386" s="192" t="str">
        <f t="shared" si="25"/>
        <v/>
      </c>
      <c r="E386" s="192" t="str">
        <f t="shared" si="26"/>
        <v/>
      </c>
      <c r="F386" s="200">
        <v>210103821</v>
      </c>
      <c r="G386" s="200" t="s">
        <v>1032</v>
      </c>
      <c r="H386" s="193"/>
      <c r="I386" s="193"/>
      <c r="J386" s="193"/>
      <c r="K386" s="195"/>
      <c r="L386" s="47"/>
    </row>
    <row r="387" spans="2:12" ht="17.399999999999999" customHeight="1" x14ac:dyDescent="0.25">
      <c r="B387" s="34">
        <v>210103822</v>
      </c>
      <c r="C387" s="34" t="s">
        <v>1033</v>
      </c>
      <c r="D387" s="192" t="str">
        <f t="shared" si="25"/>
        <v/>
      </c>
      <c r="E387" s="192" t="str">
        <f t="shared" si="26"/>
        <v/>
      </c>
      <c r="F387" s="200">
        <v>210103822</v>
      </c>
      <c r="G387" s="200" t="s">
        <v>1033</v>
      </c>
      <c r="H387" s="193"/>
      <c r="I387" s="193"/>
      <c r="J387" s="193"/>
      <c r="K387" s="195"/>
      <c r="L387" s="47"/>
    </row>
    <row r="388" spans="2:12" ht="17.399999999999999" customHeight="1" x14ac:dyDescent="0.25">
      <c r="B388" s="34">
        <v>210103852</v>
      </c>
      <c r="C388" s="34" t="s">
        <v>1034</v>
      </c>
      <c r="D388" s="192" t="str">
        <f t="shared" si="25"/>
        <v/>
      </c>
      <c r="E388" s="192" t="str">
        <f t="shared" si="26"/>
        <v/>
      </c>
      <c r="F388" s="200">
        <v>210103852</v>
      </c>
      <c r="G388" s="200" t="s">
        <v>1034</v>
      </c>
      <c r="H388" s="195">
        <v>0</v>
      </c>
      <c r="I388" s="193"/>
      <c r="J388" s="195"/>
      <c r="K388" s="195"/>
      <c r="L388" s="47"/>
    </row>
    <row r="389" spans="2:12" ht="17.399999999999999" customHeight="1" x14ac:dyDescent="0.25">
      <c r="B389" s="221">
        <v>210103889</v>
      </c>
      <c r="C389" s="221" t="s">
        <v>1087</v>
      </c>
      <c r="D389" s="192" t="str">
        <f t="shared" si="25"/>
        <v/>
      </c>
      <c r="E389" s="192" t="str">
        <f t="shared" si="26"/>
        <v/>
      </c>
      <c r="F389" s="200">
        <v>210103889</v>
      </c>
      <c r="G389" s="200" t="s">
        <v>1087</v>
      </c>
      <c r="H389" s="195">
        <v>1894738</v>
      </c>
      <c r="I389" s="193"/>
      <c r="J389" s="195"/>
      <c r="K389" s="195"/>
      <c r="L389" s="47"/>
    </row>
    <row r="390" spans="2:12" ht="17.399999999999999" customHeight="1" x14ac:dyDescent="0.25">
      <c r="B390" s="221">
        <v>210103898</v>
      </c>
      <c r="C390" s="221" t="s">
        <v>1088</v>
      </c>
      <c r="D390" s="192" t="str">
        <f t="shared" si="25"/>
        <v/>
      </c>
      <c r="E390" s="192" t="str">
        <f t="shared" si="26"/>
        <v/>
      </c>
      <c r="F390" s="200">
        <v>210103898</v>
      </c>
      <c r="G390" s="200" t="s">
        <v>1088</v>
      </c>
      <c r="H390" s="195">
        <v>-1036850</v>
      </c>
      <c r="I390" s="193"/>
      <c r="J390" s="195"/>
      <c r="K390" s="195"/>
      <c r="L390" s="47"/>
    </row>
    <row r="391" spans="2:12" ht="17.399999999999999" customHeight="1" x14ac:dyDescent="0.25">
      <c r="B391" s="221">
        <v>210103899</v>
      </c>
      <c r="C391" s="221" t="s">
        <v>1089</v>
      </c>
      <c r="D391" s="192" t="str">
        <f t="shared" si="25"/>
        <v/>
      </c>
      <c r="E391" s="192" t="str">
        <f t="shared" si="26"/>
        <v/>
      </c>
      <c r="F391" s="200">
        <v>210103899</v>
      </c>
      <c r="G391" s="200" t="s">
        <v>1089</v>
      </c>
      <c r="H391" s="195">
        <v>-1484330</v>
      </c>
      <c r="I391" s="193"/>
      <c r="J391" s="195"/>
      <c r="K391" s="195"/>
      <c r="L391" s="47"/>
    </row>
    <row r="392" spans="2:12" ht="17.399999999999999" customHeight="1" x14ac:dyDescent="0.25">
      <c r="B392" s="34">
        <v>210104072</v>
      </c>
      <c r="C392" s="34" t="s">
        <v>113</v>
      </c>
      <c r="D392" s="192" t="str">
        <f t="shared" si="25"/>
        <v/>
      </c>
      <c r="E392" s="192" t="str">
        <f t="shared" si="26"/>
        <v/>
      </c>
      <c r="F392" s="200">
        <v>210104072</v>
      </c>
      <c r="G392" s="200" t="s">
        <v>113</v>
      </c>
      <c r="H392" s="189">
        <v>-571851</v>
      </c>
      <c r="I392" s="193"/>
      <c r="J392" s="189">
        <v>-806419</v>
      </c>
      <c r="K392" s="189"/>
      <c r="L392" s="47" t="s">
        <v>503</v>
      </c>
    </row>
    <row r="393" spans="2:12" ht="17.399999999999999" customHeight="1" x14ac:dyDescent="0.25">
      <c r="B393" s="34">
        <v>210104073</v>
      </c>
      <c r="C393" s="34" t="s">
        <v>114</v>
      </c>
      <c r="D393" s="192" t="str">
        <f t="shared" si="25"/>
        <v/>
      </c>
      <c r="E393" s="192" t="str">
        <f t="shared" si="26"/>
        <v/>
      </c>
      <c r="F393" s="200">
        <v>210104073</v>
      </c>
      <c r="G393" s="200" t="s">
        <v>114</v>
      </c>
      <c r="H393" s="189">
        <v>15695789</v>
      </c>
      <c r="I393" s="193"/>
      <c r="J393" s="189">
        <v>73018683</v>
      </c>
      <c r="K393" s="189"/>
      <c r="L393" s="47" t="s">
        <v>503</v>
      </c>
    </row>
    <row r="394" spans="2:12" ht="17.399999999999999" customHeight="1" x14ac:dyDescent="0.25">
      <c r="B394" s="34">
        <v>210104167</v>
      </c>
      <c r="C394" s="34" t="s">
        <v>628</v>
      </c>
      <c r="D394" s="192" t="str">
        <f t="shared" si="25"/>
        <v/>
      </c>
      <c r="E394" s="192" t="str">
        <f t="shared" si="26"/>
        <v/>
      </c>
      <c r="F394" s="200">
        <v>210104167</v>
      </c>
      <c r="G394" s="200" t="s">
        <v>628</v>
      </c>
      <c r="H394" s="193"/>
      <c r="I394" s="193"/>
      <c r="J394" s="193"/>
      <c r="K394" s="193"/>
      <c r="L394" s="47"/>
    </row>
    <row r="395" spans="2:12" ht="17.399999999999999" customHeight="1" x14ac:dyDescent="0.25">
      <c r="B395" s="34">
        <v>210104173</v>
      </c>
      <c r="C395" s="34" t="s">
        <v>115</v>
      </c>
      <c r="D395" s="192" t="str">
        <f t="shared" si="25"/>
        <v/>
      </c>
      <c r="E395" s="192" t="str">
        <f t="shared" si="26"/>
        <v/>
      </c>
      <c r="F395" s="200">
        <v>210104173</v>
      </c>
      <c r="G395" s="200" t="s">
        <v>115</v>
      </c>
      <c r="H395" s="199">
        <v>0</v>
      </c>
      <c r="I395" s="193"/>
      <c r="J395" s="199">
        <v>0</v>
      </c>
      <c r="K395" s="199"/>
      <c r="L395" s="47" t="s">
        <v>6</v>
      </c>
    </row>
    <row r="396" spans="2:12" ht="17.399999999999999" customHeight="1" x14ac:dyDescent="0.25">
      <c r="B396" s="34">
        <v>210104174</v>
      </c>
      <c r="C396" s="34" t="s">
        <v>116</v>
      </c>
      <c r="D396" s="192" t="str">
        <f t="shared" si="25"/>
        <v/>
      </c>
      <c r="E396" s="192" t="str">
        <f t="shared" si="26"/>
        <v/>
      </c>
      <c r="F396" s="200">
        <v>210104174</v>
      </c>
      <c r="G396" s="200" t="s">
        <v>116</v>
      </c>
      <c r="H396" s="199">
        <v>-1</v>
      </c>
      <c r="I396" s="193"/>
      <c r="J396" s="199">
        <v>0</v>
      </c>
      <c r="K396" s="199"/>
      <c r="L396" s="47" t="s">
        <v>6</v>
      </c>
    </row>
    <row r="397" spans="2:12" ht="17.399999999999999" customHeight="1" x14ac:dyDescent="0.25">
      <c r="B397" s="34">
        <v>210104175</v>
      </c>
      <c r="C397" s="34" t="s">
        <v>561</v>
      </c>
      <c r="D397" s="192" t="str">
        <f t="shared" si="25"/>
        <v/>
      </c>
      <c r="E397" s="192" t="str">
        <f t="shared" si="26"/>
        <v/>
      </c>
      <c r="F397" s="200">
        <v>210104175</v>
      </c>
      <c r="G397" s="200" t="s">
        <v>561</v>
      </c>
      <c r="H397" s="193"/>
      <c r="I397" s="193"/>
      <c r="J397" s="193"/>
      <c r="K397" s="193"/>
      <c r="L397" s="47"/>
    </row>
    <row r="398" spans="2:12" ht="17.399999999999999" customHeight="1" x14ac:dyDescent="0.25">
      <c r="B398" s="34">
        <v>210104176</v>
      </c>
      <c r="C398" s="34" t="s">
        <v>117</v>
      </c>
      <c r="D398" s="192" t="str">
        <f t="shared" si="25"/>
        <v/>
      </c>
      <c r="E398" s="192" t="str">
        <f t="shared" si="26"/>
        <v/>
      </c>
      <c r="F398" s="200">
        <v>210104176</v>
      </c>
      <c r="G398" s="200" t="s">
        <v>117</v>
      </c>
      <c r="H398" s="199">
        <v>-459449</v>
      </c>
      <c r="I398" s="193"/>
      <c r="J398" s="199">
        <v>-73002</v>
      </c>
      <c r="K398" s="199"/>
      <c r="L398" s="47" t="s">
        <v>6</v>
      </c>
    </row>
    <row r="399" spans="2:12" ht="17.399999999999999" customHeight="1" x14ac:dyDescent="0.25">
      <c r="B399" s="34">
        <v>210104233</v>
      </c>
      <c r="C399" s="34" t="s">
        <v>699</v>
      </c>
      <c r="D399" s="192" t="str">
        <f t="shared" si="25"/>
        <v/>
      </c>
      <c r="E399" s="192" t="str">
        <f t="shared" si="26"/>
        <v/>
      </c>
      <c r="F399" s="200">
        <v>210104233</v>
      </c>
      <c r="G399" s="200" t="s">
        <v>699</v>
      </c>
      <c r="H399" s="193"/>
      <c r="I399" s="193"/>
      <c r="J399" s="193"/>
      <c r="K399" s="193"/>
      <c r="L399" s="47"/>
    </row>
    <row r="400" spans="2:12" ht="17.399999999999999" customHeight="1" x14ac:dyDescent="0.25">
      <c r="B400" s="34">
        <v>210104264</v>
      </c>
      <c r="C400" s="34" t="s">
        <v>118</v>
      </c>
      <c r="D400" s="192" t="str">
        <f t="shared" si="25"/>
        <v/>
      </c>
      <c r="E400" s="192" t="str">
        <f t="shared" si="26"/>
        <v/>
      </c>
      <c r="F400" s="200">
        <v>210104264</v>
      </c>
      <c r="G400" s="200" t="s">
        <v>118</v>
      </c>
      <c r="H400" s="199">
        <v>0</v>
      </c>
      <c r="I400" s="193"/>
      <c r="J400" s="199">
        <v>0</v>
      </c>
      <c r="K400" s="199"/>
      <c r="L400" s="47" t="s">
        <v>6</v>
      </c>
    </row>
    <row r="401" spans="2:12" ht="17.399999999999999" customHeight="1" x14ac:dyDescent="0.25">
      <c r="B401" s="34">
        <v>210104265</v>
      </c>
      <c r="C401" s="34" t="s">
        <v>562</v>
      </c>
      <c r="D401" s="192" t="str">
        <f t="shared" si="25"/>
        <v/>
      </c>
      <c r="E401" s="192" t="str">
        <f t="shared" si="26"/>
        <v/>
      </c>
      <c r="F401" s="200">
        <v>210104265</v>
      </c>
      <c r="G401" s="200" t="s">
        <v>562</v>
      </c>
      <c r="H401" s="193"/>
      <c r="I401" s="193"/>
      <c r="J401" s="193"/>
      <c r="K401" s="193"/>
      <c r="L401" s="47"/>
    </row>
    <row r="402" spans="2:12" ht="17.399999999999999" customHeight="1" x14ac:dyDescent="0.25">
      <c r="B402" s="34">
        <v>210104266</v>
      </c>
      <c r="C402" s="34" t="s">
        <v>119</v>
      </c>
      <c r="D402" s="192" t="str">
        <f t="shared" si="25"/>
        <v/>
      </c>
      <c r="E402" s="192" t="str">
        <f t="shared" si="26"/>
        <v/>
      </c>
      <c r="F402" s="200">
        <v>210104266</v>
      </c>
      <c r="G402" s="200" t="s">
        <v>119</v>
      </c>
      <c r="H402" s="193"/>
      <c r="I402" s="193"/>
      <c r="J402" s="193"/>
      <c r="K402" s="193"/>
      <c r="L402" s="47" t="s">
        <v>317</v>
      </c>
    </row>
    <row r="403" spans="2:12" ht="17.399999999999999" customHeight="1" x14ac:dyDescent="0.25">
      <c r="B403" s="34">
        <v>210104270</v>
      </c>
      <c r="C403" s="34" t="s">
        <v>400</v>
      </c>
      <c r="D403" s="192" t="str">
        <f t="shared" si="25"/>
        <v/>
      </c>
      <c r="E403" s="192" t="str">
        <f t="shared" si="26"/>
        <v/>
      </c>
      <c r="F403" s="200">
        <v>210104270</v>
      </c>
      <c r="G403" s="200" t="s">
        <v>400</v>
      </c>
      <c r="H403" s="193"/>
      <c r="I403" s="193"/>
      <c r="J403" s="193"/>
      <c r="K403" s="193"/>
      <c r="L403" s="47" t="s">
        <v>317</v>
      </c>
    </row>
    <row r="404" spans="2:12" ht="17.399999999999999" customHeight="1" x14ac:dyDescent="0.25">
      <c r="B404" s="34">
        <v>210104308</v>
      </c>
      <c r="C404" s="34" t="s">
        <v>120</v>
      </c>
      <c r="D404" s="192" t="str">
        <f t="shared" si="25"/>
        <v/>
      </c>
      <c r="E404" s="192" t="str">
        <f t="shared" si="26"/>
        <v/>
      </c>
      <c r="F404" s="200">
        <v>210104308</v>
      </c>
      <c r="G404" s="200" t="s">
        <v>120</v>
      </c>
      <c r="H404" s="193"/>
      <c r="I404" s="193"/>
      <c r="J404" s="193"/>
      <c r="K404" s="193"/>
      <c r="L404" s="47" t="s">
        <v>317</v>
      </c>
    </row>
    <row r="405" spans="2:12" ht="17.399999999999999" customHeight="1" x14ac:dyDescent="0.25">
      <c r="B405" s="34">
        <v>210104421</v>
      </c>
      <c r="C405" s="34" t="s">
        <v>480</v>
      </c>
      <c r="D405" s="192" t="str">
        <f t="shared" si="25"/>
        <v/>
      </c>
      <c r="E405" s="192" t="str">
        <f t="shared" si="26"/>
        <v/>
      </c>
      <c r="F405" s="200">
        <v>210104421</v>
      </c>
      <c r="G405" s="200" t="s">
        <v>480</v>
      </c>
      <c r="H405" s="189">
        <v>67469322</v>
      </c>
      <c r="I405" s="193"/>
      <c r="J405" s="189">
        <v>7612805</v>
      </c>
      <c r="K405" s="189"/>
      <c r="L405" s="47" t="s">
        <v>503</v>
      </c>
    </row>
    <row r="406" spans="2:12" ht="17.399999999999999" customHeight="1" x14ac:dyDescent="0.25">
      <c r="B406" s="34">
        <v>210104426</v>
      </c>
      <c r="C406" s="34" t="s">
        <v>528</v>
      </c>
      <c r="D406" s="192" t="str">
        <f t="shared" si="25"/>
        <v/>
      </c>
      <c r="E406" s="192" t="str">
        <f t="shared" si="26"/>
        <v/>
      </c>
      <c r="F406" s="200">
        <v>210104426</v>
      </c>
      <c r="G406" s="200" t="s">
        <v>528</v>
      </c>
      <c r="H406" s="193"/>
      <c r="I406" s="193"/>
      <c r="J406" s="193"/>
      <c r="K406" s="193"/>
      <c r="L406" s="47"/>
    </row>
    <row r="407" spans="2:12" ht="17.399999999999999" customHeight="1" x14ac:dyDescent="0.25">
      <c r="B407" s="34">
        <v>210104620</v>
      </c>
      <c r="C407" s="34" t="s">
        <v>737</v>
      </c>
      <c r="D407" s="192" t="str">
        <f t="shared" si="25"/>
        <v/>
      </c>
      <c r="E407" s="192" t="str">
        <f t="shared" si="26"/>
        <v/>
      </c>
      <c r="F407" s="200">
        <v>210104620</v>
      </c>
      <c r="G407" s="200" t="s">
        <v>737</v>
      </c>
      <c r="H407" s="189">
        <v>0</v>
      </c>
      <c r="I407" s="193"/>
      <c r="J407" s="189">
        <v>0</v>
      </c>
      <c r="K407" s="189"/>
      <c r="L407" s="47"/>
    </row>
    <row r="408" spans="2:12" ht="17.399999999999999" customHeight="1" x14ac:dyDescent="0.25">
      <c r="B408" s="34">
        <v>210104635</v>
      </c>
      <c r="C408" s="34" t="s">
        <v>767</v>
      </c>
      <c r="D408" s="192" t="str">
        <f t="shared" si="25"/>
        <v/>
      </c>
      <c r="E408" s="192" t="str">
        <f t="shared" si="26"/>
        <v/>
      </c>
      <c r="F408" s="200">
        <v>210104635</v>
      </c>
      <c r="G408" s="200" t="s">
        <v>767</v>
      </c>
      <c r="H408" s="189">
        <v>0</v>
      </c>
      <c r="I408" s="193"/>
      <c r="J408" s="189">
        <v>0</v>
      </c>
      <c r="K408" s="189"/>
      <c r="L408" s="47"/>
    </row>
    <row r="409" spans="2:12" ht="17.399999999999999" customHeight="1" x14ac:dyDescent="0.25">
      <c r="B409" s="34">
        <v>210104729</v>
      </c>
      <c r="C409" s="34" t="s">
        <v>838</v>
      </c>
      <c r="D409" s="192" t="str">
        <f t="shared" si="25"/>
        <v/>
      </c>
      <c r="E409" s="192" t="str">
        <f t="shared" si="26"/>
        <v/>
      </c>
      <c r="F409" s="200">
        <v>210104729</v>
      </c>
      <c r="G409" s="200" t="s">
        <v>838</v>
      </c>
      <c r="H409" s="189">
        <v>-105121932</v>
      </c>
      <c r="I409" s="193"/>
      <c r="J409" s="189">
        <v>-104612616</v>
      </c>
      <c r="K409" s="189"/>
      <c r="L409" s="47"/>
    </row>
    <row r="410" spans="2:12" ht="17.399999999999999" customHeight="1" x14ac:dyDescent="0.25">
      <c r="B410" s="34">
        <v>210104815</v>
      </c>
      <c r="C410" s="34" t="s">
        <v>1035</v>
      </c>
      <c r="D410" s="192" t="str">
        <f t="shared" si="25"/>
        <v/>
      </c>
      <c r="E410" s="192" t="str">
        <f t="shared" si="26"/>
        <v/>
      </c>
      <c r="F410" s="200">
        <v>210104815</v>
      </c>
      <c r="G410" s="200" t="s">
        <v>1035</v>
      </c>
      <c r="H410" s="189">
        <v>-70756</v>
      </c>
      <c r="I410" s="193"/>
      <c r="J410" s="189"/>
      <c r="K410" s="189"/>
      <c r="L410" s="47"/>
    </row>
    <row r="411" spans="2:12" ht="17.399999999999999" customHeight="1" x14ac:dyDescent="0.25">
      <c r="B411" s="34">
        <v>210104816</v>
      </c>
      <c r="C411" s="34" t="s">
        <v>1036</v>
      </c>
      <c r="D411" s="192" t="str">
        <f t="shared" si="25"/>
        <v/>
      </c>
      <c r="E411" s="192" t="str">
        <f t="shared" si="26"/>
        <v/>
      </c>
      <c r="F411" s="200">
        <v>210104816</v>
      </c>
      <c r="G411" s="200" t="s">
        <v>1036</v>
      </c>
      <c r="H411" s="189">
        <v>0</v>
      </c>
      <c r="I411" s="193"/>
      <c r="J411" s="189"/>
      <c r="K411" s="189"/>
      <c r="L411" s="47"/>
    </row>
    <row r="412" spans="2:12" ht="17.399999999999999" customHeight="1" x14ac:dyDescent="0.25">
      <c r="B412" s="221">
        <v>210104873</v>
      </c>
      <c r="C412" s="221" t="s">
        <v>1090</v>
      </c>
      <c r="D412" s="192" t="str">
        <f t="shared" ref="D412:D479" si="27">IF(B412=F412,"","@@@@@")</f>
        <v/>
      </c>
      <c r="E412" s="192" t="str">
        <f t="shared" ref="E412:E479" si="28">IF(C412=G412,"","@@@@@")</f>
        <v/>
      </c>
      <c r="F412" s="200">
        <v>210104873</v>
      </c>
      <c r="G412" s="200" t="s">
        <v>1090</v>
      </c>
      <c r="H412" s="189">
        <v>-75717</v>
      </c>
      <c r="I412" s="193"/>
      <c r="J412" s="189"/>
      <c r="K412" s="189"/>
      <c r="L412" s="47"/>
    </row>
    <row r="413" spans="2:12" ht="17.399999999999999" customHeight="1" x14ac:dyDescent="0.25">
      <c r="B413" s="34">
        <v>210105382</v>
      </c>
      <c r="C413" s="34" t="s">
        <v>401</v>
      </c>
      <c r="D413" s="192" t="str">
        <f t="shared" si="27"/>
        <v/>
      </c>
      <c r="E413" s="192" t="str">
        <f t="shared" si="28"/>
        <v/>
      </c>
      <c r="F413" s="200">
        <v>210105382</v>
      </c>
      <c r="G413" s="200" t="s">
        <v>401</v>
      </c>
      <c r="H413" s="189">
        <v>-92827</v>
      </c>
      <c r="I413" s="193"/>
      <c r="J413" s="189">
        <v>-54977</v>
      </c>
      <c r="K413" s="189"/>
      <c r="L413" s="47" t="s">
        <v>317</v>
      </c>
    </row>
    <row r="414" spans="2:12" ht="17.399999999999999" customHeight="1" x14ac:dyDescent="0.25">
      <c r="B414" s="34">
        <v>210106388</v>
      </c>
      <c r="C414" s="34" t="s">
        <v>629</v>
      </c>
      <c r="D414" s="192" t="str">
        <f t="shared" si="27"/>
        <v/>
      </c>
      <c r="E414" s="192" t="str">
        <f t="shared" si="28"/>
        <v/>
      </c>
      <c r="F414" s="200">
        <v>210106388</v>
      </c>
      <c r="G414" s="200" t="s">
        <v>629</v>
      </c>
      <c r="H414" s="193"/>
      <c r="I414" s="193"/>
      <c r="J414" s="193"/>
      <c r="K414" s="193"/>
      <c r="L414" s="47"/>
    </row>
    <row r="415" spans="2:12" ht="17.399999999999999" customHeight="1" x14ac:dyDescent="0.25">
      <c r="B415" s="34">
        <v>210106389</v>
      </c>
      <c r="C415" s="34" t="s">
        <v>529</v>
      </c>
      <c r="D415" s="192" t="str">
        <f t="shared" si="27"/>
        <v/>
      </c>
      <c r="E415" s="192" t="str">
        <f t="shared" si="28"/>
        <v/>
      </c>
      <c r="F415" s="200">
        <v>210106389</v>
      </c>
      <c r="G415" s="200" t="s">
        <v>529</v>
      </c>
      <c r="H415" s="193"/>
      <c r="I415" s="193"/>
      <c r="J415" s="193"/>
      <c r="K415" s="193"/>
      <c r="L415" s="47"/>
    </row>
    <row r="416" spans="2:12" ht="17.399999999999999" customHeight="1" x14ac:dyDescent="0.25">
      <c r="B416" s="34">
        <v>210107489</v>
      </c>
      <c r="C416" s="34" t="s">
        <v>630</v>
      </c>
      <c r="D416" s="192" t="str">
        <f t="shared" si="27"/>
        <v/>
      </c>
      <c r="E416" s="192" t="str">
        <f t="shared" si="28"/>
        <v/>
      </c>
      <c r="F416" s="200">
        <v>210107489</v>
      </c>
      <c r="G416" s="200" t="s">
        <v>630</v>
      </c>
      <c r="H416" s="193"/>
      <c r="I416" s="193"/>
      <c r="J416" s="193"/>
      <c r="K416" s="193"/>
      <c r="L416" s="47"/>
    </row>
    <row r="417" spans="2:12" ht="17.399999999999999" customHeight="1" x14ac:dyDescent="0.25">
      <c r="B417" s="34">
        <v>210107490</v>
      </c>
      <c r="C417" s="34" t="s">
        <v>631</v>
      </c>
      <c r="D417" s="192" t="str">
        <f t="shared" si="27"/>
        <v/>
      </c>
      <c r="E417" s="192" t="str">
        <f t="shared" si="28"/>
        <v/>
      </c>
      <c r="F417" s="200">
        <v>210107490</v>
      </c>
      <c r="G417" s="200" t="s">
        <v>631</v>
      </c>
      <c r="H417" s="193"/>
      <c r="I417" s="193"/>
      <c r="J417" s="193"/>
      <c r="K417" s="193"/>
      <c r="L417" s="47"/>
    </row>
    <row r="418" spans="2:12" ht="17.399999999999999" customHeight="1" x14ac:dyDescent="0.25">
      <c r="B418" s="34">
        <v>210107491</v>
      </c>
      <c r="C418" s="34" t="s">
        <v>632</v>
      </c>
      <c r="D418" s="192" t="str">
        <f t="shared" si="27"/>
        <v/>
      </c>
      <c r="E418" s="192" t="str">
        <f t="shared" si="28"/>
        <v/>
      </c>
      <c r="F418" s="200">
        <v>210107491</v>
      </c>
      <c r="G418" s="200" t="s">
        <v>632</v>
      </c>
      <c r="H418" s="193"/>
      <c r="I418" s="193"/>
      <c r="J418" s="193"/>
      <c r="K418" s="193"/>
      <c r="L418" s="47"/>
    </row>
    <row r="419" spans="2:12" ht="17.399999999999999" customHeight="1" x14ac:dyDescent="0.25">
      <c r="B419" s="34">
        <v>210107492</v>
      </c>
      <c r="C419" s="34" t="s">
        <v>633</v>
      </c>
      <c r="D419" s="192" t="str">
        <f t="shared" si="27"/>
        <v/>
      </c>
      <c r="E419" s="192" t="str">
        <f t="shared" si="28"/>
        <v/>
      </c>
      <c r="F419" s="200">
        <v>210107492</v>
      </c>
      <c r="G419" s="200" t="s">
        <v>633</v>
      </c>
      <c r="H419" s="193"/>
      <c r="I419" s="193"/>
      <c r="J419" s="193"/>
      <c r="K419" s="193"/>
      <c r="L419" s="47"/>
    </row>
    <row r="420" spans="2:12" ht="17.399999999999999" customHeight="1" x14ac:dyDescent="0.25">
      <c r="B420" s="34">
        <v>210107493</v>
      </c>
      <c r="C420" s="34" t="s">
        <v>634</v>
      </c>
      <c r="D420" s="192" t="str">
        <f t="shared" si="27"/>
        <v/>
      </c>
      <c r="E420" s="192" t="str">
        <f t="shared" si="28"/>
        <v/>
      </c>
      <c r="F420" s="200">
        <v>210107493</v>
      </c>
      <c r="G420" s="200" t="s">
        <v>634</v>
      </c>
      <c r="H420" s="193"/>
      <c r="I420" s="193"/>
      <c r="J420" s="193"/>
      <c r="K420" s="193"/>
      <c r="L420" s="47"/>
    </row>
    <row r="421" spans="2:12" ht="17.399999999999999" customHeight="1" x14ac:dyDescent="0.25">
      <c r="B421" s="34">
        <v>210107494</v>
      </c>
      <c r="C421" s="34" t="s">
        <v>635</v>
      </c>
      <c r="D421" s="192" t="str">
        <f t="shared" si="27"/>
        <v/>
      </c>
      <c r="E421" s="192" t="str">
        <f t="shared" si="28"/>
        <v/>
      </c>
      <c r="F421" s="200">
        <v>210107494</v>
      </c>
      <c r="G421" s="200" t="s">
        <v>635</v>
      </c>
      <c r="H421" s="193"/>
      <c r="I421" s="193"/>
      <c r="J421" s="193"/>
      <c r="K421" s="193"/>
      <c r="L421" s="47"/>
    </row>
    <row r="422" spans="2:12" ht="17.399999999999999" customHeight="1" x14ac:dyDescent="0.25">
      <c r="B422" s="34">
        <v>210107499</v>
      </c>
      <c r="C422" s="34" t="s">
        <v>636</v>
      </c>
      <c r="D422" s="192" t="str">
        <f t="shared" si="27"/>
        <v/>
      </c>
      <c r="E422" s="192" t="str">
        <f t="shared" si="28"/>
        <v/>
      </c>
      <c r="F422" s="200">
        <v>210107499</v>
      </c>
      <c r="G422" s="200" t="s">
        <v>636</v>
      </c>
      <c r="H422" s="189">
        <v>-3876370762</v>
      </c>
      <c r="I422" s="193"/>
      <c r="J422" s="189">
        <v>-3412470056</v>
      </c>
      <c r="K422" s="189"/>
      <c r="L422" s="47"/>
    </row>
    <row r="423" spans="2:12" ht="17.399999999999999" customHeight="1" x14ac:dyDescent="0.25">
      <c r="B423" s="34">
        <v>210107531</v>
      </c>
      <c r="C423" s="34" t="s">
        <v>637</v>
      </c>
      <c r="D423" s="192" t="str">
        <f t="shared" si="27"/>
        <v/>
      </c>
      <c r="E423" s="192" t="str">
        <f t="shared" si="28"/>
        <v/>
      </c>
      <c r="F423" s="200">
        <v>210107531</v>
      </c>
      <c r="G423" s="200" t="s">
        <v>637</v>
      </c>
      <c r="H423" s="189">
        <v>-12170337</v>
      </c>
      <c r="I423" s="193"/>
      <c r="J423" s="189">
        <v>-12170337</v>
      </c>
      <c r="K423" s="189"/>
      <c r="L423" s="47"/>
    </row>
    <row r="424" spans="2:12" ht="17.399999999999999" customHeight="1" x14ac:dyDescent="0.25">
      <c r="B424" s="34">
        <v>210107537</v>
      </c>
      <c r="C424" s="34" t="s">
        <v>897</v>
      </c>
      <c r="D424" s="192" t="str">
        <f t="shared" si="27"/>
        <v/>
      </c>
      <c r="E424" s="192" t="str">
        <f t="shared" si="28"/>
        <v/>
      </c>
      <c r="F424" s="200">
        <v>210107537</v>
      </c>
      <c r="G424" s="200" t="s">
        <v>897</v>
      </c>
      <c r="H424" s="189">
        <v>35125529</v>
      </c>
      <c r="I424" s="193"/>
      <c r="J424" s="189">
        <v>47735419</v>
      </c>
      <c r="K424" s="189"/>
      <c r="L424" s="47"/>
    </row>
    <row r="425" spans="2:12" ht="17.399999999999999" customHeight="1" x14ac:dyDescent="0.25">
      <c r="B425" s="34">
        <v>210107539</v>
      </c>
      <c r="C425" s="34" t="s">
        <v>638</v>
      </c>
      <c r="D425" s="192" t="str">
        <f t="shared" si="27"/>
        <v/>
      </c>
      <c r="E425" s="192" t="str">
        <f t="shared" si="28"/>
        <v/>
      </c>
      <c r="F425" s="200">
        <v>210107539</v>
      </c>
      <c r="G425" s="200" t="s">
        <v>638</v>
      </c>
      <c r="H425" s="189">
        <v>-432488865</v>
      </c>
      <c r="I425" s="193"/>
      <c r="J425" s="189">
        <v>-432488865</v>
      </c>
      <c r="K425" s="189"/>
      <c r="L425" s="47"/>
    </row>
    <row r="426" spans="2:12" ht="17.399999999999999" customHeight="1" x14ac:dyDescent="0.25">
      <c r="B426" s="34">
        <v>210107540</v>
      </c>
      <c r="C426" s="34" t="s">
        <v>639</v>
      </c>
      <c r="D426" s="192" t="str">
        <f t="shared" si="27"/>
        <v/>
      </c>
      <c r="E426" s="192" t="str">
        <f t="shared" si="28"/>
        <v/>
      </c>
      <c r="F426" s="200">
        <v>210107540</v>
      </c>
      <c r="G426" s="200" t="s">
        <v>639</v>
      </c>
      <c r="H426" s="189">
        <v>-163181133</v>
      </c>
      <c r="I426" s="193"/>
      <c r="J426" s="189">
        <v>-163181133</v>
      </c>
      <c r="K426" s="189"/>
      <c r="L426" s="47"/>
    </row>
    <row r="427" spans="2:12" ht="17.399999999999999" customHeight="1" x14ac:dyDescent="0.25">
      <c r="B427" s="34">
        <v>210108485</v>
      </c>
      <c r="C427" s="34" t="s">
        <v>640</v>
      </c>
      <c r="D427" s="192" t="str">
        <f t="shared" si="27"/>
        <v/>
      </c>
      <c r="E427" s="192" t="str">
        <f t="shared" si="28"/>
        <v/>
      </c>
      <c r="F427" s="200">
        <v>210108485</v>
      </c>
      <c r="G427" s="200" t="s">
        <v>640</v>
      </c>
      <c r="H427" s="189">
        <v>-200000</v>
      </c>
      <c r="I427" s="193"/>
      <c r="J427" s="189"/>
      <c r="K427" s="193"/>
      <c r="L427" s="47"/>
    </row>
    <row r="428" spans="2:12" ht="17.399999999999999" customHeight="1" x14ac:dyDescent="0.25">
      <c r="B428" s="34">
        <v>210108486</v>
      </c>
      <c r="C428" s="34" t="s">
        <v>700</v>
      </c>
      <c r="D428" s="192" t="str">
        <f t="shared" si="27"/>
        <v/>
      </c>
      <c r="E428" s="192" t="str">
        <f t="shared" si="28"/>
        <v/>
      </c>
      <c r="F428" s="200">
        <v>210108486</v>
      </c>
      <c r="G428" s="200" t="s">
        <v>700</v>
      </c>
      <c r="H428" s="189">
        <v>-3296454</v>
      </c>
      <c r="I428" s="193"/>
      <c r="J428" s="189">
        <v>-1170806</v>
      </c>
      <c r="K428" s="189"/>
      <c r="L428" s="47"/>
    </row>
    <row r="429" spans="2:12" ht="17.399999999999999" customHeight="1" x14ac:dyDescent="0.25">
      <c r="B429" s="34">
        <v>210108487</v>
      </c>
      <c r="C429" s="34" t="s">
        <v>641</v>
      </c>
      <c r="D429" s="192" t="str">
        <f t="shared" si="27"/>
        <v/>
      </c>
      <c r="E429" s="192" t="str">
        <f t="shared" si="28"/>
        <v/>
      </c>
      <c r="F429" s="200">
        <v>210108487</v>
      </c>
      <c r="G429" s="200" t="s">
        <v>641</v>
      </c>
      <c r="H429" s="189">
        <v>62</v>
      </c>
      <c r="I429" s="193"/>
      <c r="J429" s="189">
        <v>-47103</v>
      </c>
      <c r="K429" s="189"/>
      <c r="L429" s="47"/>
    </row>
    <row r="430" spans="2:12" ht="17.399999999999999" customHeight="1" x14ac:dyDescent="0.25">
      <c r="B430" s="34">
        <v>210108522</v>
      </c>
      <c r="C430" s="34" t="s">
        <v>642</v>
      </c>
      <c r="D430" s="192" t="str">
        <f t="shared" si="27"/>
        <v/>
      </c>
      <c r="E430" s="192" t="str">
        <f t="shared" si="28"/>
        <v/>
      </c>
      <c r="F430" s="200">
        <v>210108522</v>
      </c>
      <c r="G430" s="200" t="s">
        <v>642</v>
      </c>
      <c r="H430" s="189">
        <v>-5366695</v>
      </c>
      <c r="I430" s="193"/>
      <c r="J430" s="189">
        <v>-624720</v>
      </c>
      <c r="K430" s="189"/>
      <c r="L430" s="47"/>
    </row>
    <row r="431" spans="2:12" ht="17.399999999999999" customHeight="1" x14ac:dyDescent="0.25">
      <c r="B431" s="34">
        <v>210108565</v>
      </c>
      <c r="C431" s="34" t="s">
        <v>701</v>
      </c>
      <c r="D431" s="192" t="str">
        <f t="shared" si="27"/>
        <v/>
      </c>
      <c r="E431" s="192" t="str">
        <f t="shared" si="28"/>
        <v/>
      </c>
      <c r="F431" s="200">
        <v>210108565</v>
      </c>
      <c r="G431" s="200" t="s">
        <v>701</v>
      </c>
      <c r="H431" s="189">
        <v>0</v>
      </c>
      <c r="I431" s="193"/>
      <c r="J431" s="189">
        <v>0</v>
      </c>
      <c r="K431" s="189"/>
      <c r="L431" s="47"/>
    </row>
    <row r="432" spans="2:12" ht="17.399999999999999" customHeight="1" x14ac:dyDescent="0.25">
      <c r="B432" s="34">
        <v>210108566</v>
      </c>
      <c r="C432" s="34" t="s">
        <v>702</v>
      </c>
      <c r="D432" s="192" t="str">
        <f t="shared" si="27"/>
        <v/>
      </c>
      <c r="E432" s="192" t="str">
        <f t="shared" si="28"/>
        <v/>
      </c>
      <c r="F432" s="200">
        <v>210108566</v>
      </c>
      <c r="G432" s="200" t="s">
        <v>702</v>
      </c>
      <c r="H432" s="189">
        <v>0</v>
      </c>
      <c r="I432" s="193"/>
      <c r="J432" s="189">
        <v>0</v>
      </c>
      <c r="K432" s="189"/>
      <c r="L432" s="47"/>
    </row>
    <row r="433" spans="2:12" ht="17.399999999999999" customHeight="1" x14ac:dyDescent="0.25">
      <c r="B433" s="34">
        <v>210108567</v>
      </c>
      <c r="C433" s="34" t="s">
        <v>703</v>
      </c>
      <c r="D433" s="192" t="str">
        <f t="shared" si="27"/>
        <v/>
      </c>
      <c r="E433" s="192" t="str">
        <f t="shared" si="28"/>
        <v/>
      </c>
      <c r="F433" s="200">
        <v>210108567</v>
      </c>
      <c r="G433" s="200" t="s">
        <v>703</v>
      </c>
      <c r="H433" s="217">
        <v>0</v>
      </c>
      <c r="I433" s="193"/>
      <c r="J433" s="217">
        <v>0</v>
      </c>
      <c r="K433" s="217"/>
      <c r="L433" s="47"/>
    </row>
    <row r="434" spans="2:12" ht="17.399999999999999" customHeight="1" x14ac:dyDescent="0.25">
      <c r="B434" s="34">
        <v>210108568</v>
      </c>
      <c r="C434" s="34" t="s">
        <v>704</v>
      </c>
      <c r="D434" s="192" t="str">
        <f t="shared" si="27"/>
        <v/>
      </c>
      <c r="E434" s="192" t="str">
        <f t="shared" si="28"/>
        <v/>
      </c>
      <c r="F434" s="200">
        <v>210108568</v>
      </c>
      <c r="G434" s="200" t="s">
        <v>704</v>
      </c>
      <c r="H434" s="217">
        <v>0</v>
      </c>
      <c r="I434" s="193"/>
      <c r="J434" s="217">
        <v>0</v>
      </c>
      <c r="K434" s="217"/>
      <c r="L434" s="47"/>
    </row>
    <row r="435" spans="2:12" ht="17.399999999999999" customHeight="1" x14ac:dyDescent="0.25">
      <c r="B435" s="34">
        <v>210108797</v>
      </c>
      <c r="C435" s="34" t="s">
        <v>979</v>
      </c>
      <c r="D435" s="192" t="str">
        <f t="shared" si="27"/>
        <v/>
      </c>
      <c r="E435" s="192" t="str">
        <f t="shared" si="28"/>
        <v/>
      </c>
      <c r="F435" s="200">
        <v>210108797</v>
      </c>
      <c r="G435" s="200" t="s">
        <v>979</v>
      </c>
      <c r="H435" s="189">
        <v>-589422</v>
      </c>
      <c r="I435" s="193"/>
      <c r="J435" s="189">
        <v>-94521</v>
      </c>
      <c r="K435" s="217"/>
      <c r="L435" s="47"/>
    </row>
    <row r="436" spans="2:12" ht="17.399999999999999" customHeight="1" x14ac:dyDescent="0.25">
      <c r="B436" s="34">
        <v>210109590</v>
      </c>
      <c r="C436" s="34" t="s">
        <v>839</v>
      </c>
      <c r="D436" s="192" t="str">
        <f t="shared" si="27"/>
        <v/>
      </c>
      <c r="E436" s="192" t="str">
        <f t="shared" si="28"/>
        <v/>
      </c>
      <c r="F436" s="200">
        <v>210109590</v>
      </c>
      <c r="G436" s="200" t="s">
        <v>839</v>
      </c>
      <c r="H436" s="199">
        <v>-9478049</v>
      </c>
      <c r="I436" s="193"/>
      <c r="J436" s="199">
        <v>-11572496</v>
      </c>
      <c r="K436" s="199"/>
      <c r="L436" s="47"/>
    </row>
    <row r="437" spans="2:12" ht="17.399999999999999" customHeight="1" x14ac:dyDescent="0.25">
      <c r="B437" s="34">
        <v>210109591</v>
      </c>
      <c r="C437" s="34" t="s">
        <v>980</v>
      </c>
      <c r="D437" s="192" t="str">
        <f t="shared" si="27"/>
        <v/>
      </c>
      <c r="E437" s="192" t="str">
        <f t="shared" si="28"/>
        <v/>
      </c>
      <c r="F437" s="200">
        <v>210109591</v>
      </c>
      <c r="G437" s="200" t="s">
        <v>980</v>
      </c>
      <c r="H437" s="189">
        <v>-22804</v>
      </c>
      <c r="I437" s="193"/>
      <c r="J437" s="189">
        <v>0</v>
      </c>
      <c r="K437" s="217"/>
      <c r="L437" s="47"/>
    </row>
    <row r="438" spans="2:12" ht="17.399999999999999" customHeight="1" x14ac:dyDescent="0.25">
      <c r="B438" s="34">
        <v>210109592</v>
      </c>
      <c r="C438" s="34" t="s">
        <v>981</v>
      </c>
      <c r="D438" s="192" t="str">
        <f t="shared" si="27"/>
        <v/>
      </c>
      <c r="E438" s="192" t="str">
        <f t="shared" si="28"/>
        <v/>
      </c>
      <c r="F438" s="200">
        <v>210109592</v>
      </c>
      <c r="G438" s="200" t="s">
        <v>981</v>
      </c>
      <c r="H438" s="189">
        <v>-1190595</v>
      </c>
      <c r="I438" s="193"/>
      <c r="J438" s="189">
        <v>-301531</v>
      </c>
      <c r="K438" s="217"/>
      <c r="L438" s="47"/>
    </row>
    <row r="439" spans="2:12" ht="17.399999999999999" customHeight="1" x14ac:dyDescent="0.25">
      <c r="B439" s="34">
        <v>210109593</v>
      </c>
      <c r="C439" s="34" t="s">
        <v>982</v>
      </c>
      <c r="D439" s="192" t="str">
        <f t="shared" si="27"/>
        <v/>
      </c>
      <c r="E439" s="192" t="str">
        <f t="shared" si="28"/>
        <v/>
      </c>
      <c r="F439" s="200">
        <v>210109593</v>
      </c>
      <c r="G439" s="200" t="s">
        <v>982</v>
      </c>
      <c r="H439" s="189">
        <v>-151274</v>
      </c>
      <c r="I439" s="193"/>
      <c r="J439" s="189">
        <v>-13868</v>
      </c>
      <c r="K439" s="217"/>
      <c r="L439" s="47"/>
    </row>
    <row r="440" spans="2:12" ht="17.399999999999999" customHeight="1" x14ac:dyDescent="0.25">
      <c r="B440" s="34">
        <v>210109594</v>
      </c>
      <c r="C440" s="34" t="s">
        <v>983</v>
      </c>
      <c r="D440" s="192" t="str">
        <f t="shared" si="27"/>
        <v/>
      </c>
      <c r="E440" s="192" t="str">
        <f t="shared" si="28"/>
        <v/>
      </c>
      <c r="F440" s="200">
        <v>210109594</v>
      </c>
      <c r="G440" s="200" t="s">
        <v>983</v>
      </c>
      <c r="H440" s="193">
        <v>0</v>
      </c>
      <c r="I440" s="193"/>
      <c r="J440" s="193">
        <v>0</v>
      </c>
      <c r="K440" s="217"/>
      <c r="L440" s="47"/>
    </row>
    <row r="441" spans="2:12" ht="17.399999999999999" customHeight="1" x14ac:dyDescent="0.25">
      <c r="B441" s="34">
        <v>210109595</v>
      </c>
      <c r="C441" s="34" t="s">
        <v>984</v>
      </c>
      <c r="D441" s="192" t="str">
        <f t="shared" si="27"/>
        <v/>
      </c>
      <c r="E441" s="192" t="str">
        <f t="shared" si="28"/>
        <v/>
      </c>
      <c r="F441" s="200">
        <v>210109595</v>
      </c>
      <c r="G441" s="200" t="s">
        <v>984</v>
      </c>
      <c r="H441" s="193">
        <v>0</v>
      </c>
      <c r="I441" s="193"/>
      <c r="J441" s="193">
        <v>0</v>
      </c>
      <c r="K441" s="217"/>
      <c r="L441" s="47"/>
    </row>
    <row r="442" spans="2:12" ht="17.399999999999999" customHeight="1" x14ac:dyDescent="0.25">
      <c r="B442" s="34">
        <v>210109596</v>
      </c>
      <c r="C442" s="34" t="s">
        <v>985</v>
      </c>
      <c r="D442" s="192" t="str">
        <f t="shared" si="27"/>
        <v/>
      </c>
      <c r="E442" s="192" t="str">
        <f t="shared" si="28"/>
        <v/>
      </c>
      <c r="F442" s="200">
        <v>210109596</v>
      </c>
      <c r="G442" s="200" t="s">
        <v>985</v>
      </c>
      <c r="H442" s="217">
        <v>0</v>
      </c>
      <c r="I442" s="193"/>
      <c r="J442" s="217">
        <v>0</v>
      </c>
      <c r="K442" s="217"/>
      <c r="L442" s="47"/>
    </row>
    <row r="443" spans="2:12" ht="17.399999999999999" customHeight="1" x14ac:dyDescent="0.25">
      <c r="B443" s="34">
        <v>210109602</v>
      </c>
      <c r="C443" s="34" t="s">
        <v>986</v>
      </c>
      <c r="D443" s="192" t="str">
        <f t="shared" si="27"/>
        <v/>
      </c>
      <c r="E443" s="192" t="str">
        <f t="shared" si="28"/>
        <v/>
      </c>
      <c r="F443" s="200">
        <v>210109602</v>
      </c>
      <c r="G443" s="200" t="s">
        <v>986</v>
      </c>
      <c r="H443" s="189">
        <v>-8777</v>
      </c>
      <c r="I443" s="193"/>
      <c r="J443" s="189">
        <v>0</v>
      </c>
      <c r="K443" s="217"/>
      <c r="L443" s="47"/>
    </row>
    <row r="444" spans="2:12" ht="17.399999999999999" customHeight="1" x14ac:dyDescent="0.25">
      <c r="B444" s="34">
        <v>210110012</v>
      </c>
      <c r="C444" s="34" t="s">
        <v>121</v>
      </c>
      <c r="D444" s="192" t="str">
        <f t="shared" si="27"/>
        <v/>
      </c>
      <c r="E444" s="192" t="str">
        <f t="shared" si="28"/>
        <v/>
      </c>
      <c r="F444" s="200">
        <v>210110012</v>
      </c>
      <c r="G444" s="200" t="s">
        <v>121</v>
      </c>
      <c r="H444" s="189">
        <v>-229039041</v>
      </c>
      <c r="I444" s="193"/>
      <c r="J444" s="189">
        <v>-213268626</v>
      </c>
      <c r="K444" s="189"/>
      <c r="L444" s="47" t="s">
        <v>317</v>
      </c>
    </row>
    <row r="445" spans="2:12" ht="17.399999999999999" customHeight="1" x14ac:dyDescent="0.25">
      <c r="B445" s="34">
        <v>210110067</v>
      </c>
      <c r="C445" s="34" t="s">
        <v>122</v>
      </c>
      <c r="D445" s="192" t="str">
        <f t="shared" si="27"/>
        <v/>
      </c>
      <c r="E445" s="192" t="str">
        <f t="shared" si="28"/>
        <v/>
      </c>
      <c r="F445" s="200">
        <v>210110067</v>
      </c>
      <c r="G445" s="200" t="s">
        <v>122</v>
      </c>
      <c r="H445" s="189">
        <v>-115909338</v>
      </c>
      <c r="I445" s="193"/>
      <c r="J445" s="189">
        <v>-67810550</v>
      </c>
      <c r="K445" s="189"/>
      <c r="L445" s="47" t="s">
        <v>501</v>
      </c>
    </row>
    <row r="446" spans="2:12" ht="17.399999999999999" customHeight="1" x14ac:dyDescent="0.25">
      <c r="B446" s="34">
        <v>210110068</v>
      </c>
      <c r="C446" s="34" t="s">
        <v>123</v>
      </c>
      <c r="D446" s="192" t="str">
        <f t="shared" si="27"/>
        <v/>
      </c>
      <c r="E446" s="192" t="str">
        <f t="shared" si="28"/>
        <v/>
      </c>
      <c r="F446" s="200">
        <v>210110068</v>
      </c>
      <c r="G446" s="200" t="s">
        <v>123</v>
      </c>
      <c r="H446" s="189">
        <v>-2261104008</v>
      </c>
      <c r="I446" s="193"/>
      <c r="J446" s="189">
        <v>-1416158680</v>
      </c>
      <c r="K446" s="189"/>
      <c r="L446" s="47" t="s">
        <v>501</v>
      </c>
    </row>
    <row r="447" spans="2:12" ht="17.399999999999999" customHeight="1" x14ac:dyDescent="0.25">
      <c r="B447" s="34">
        <v>210110069</v>
      </c>
      <c r="C447" s="34" t="s">
        <v>124</v>
      </c>
      <c r="D447" s="192" t="str">
        <f t="shared" si="27"/>
        <v/>
      </c>
      <c r="E447" s="192" t="str">
        <f t="shared" si="28"/>
        <v/>
      </c>
      <c r="F447" s="200">
        <v>210110069</v>
      </c>
      <c r="G447" s="200" t="s">
        <v>124</v>
      </c>
      <c r="H447" s="189">
        <v>-12675230</v>
      </c>
      <c r="I447" s="193"/>
      <c r="J447" s="189">
        <v>-32005736</v>
      </c>
      <c r="K447" s="189"/>
      <c r="L447" s="47" t="s">
        <v>501</v>
      </c>
    </row>
    <row r="448" spans="2:12" ht="17.399999999999999" customHeight="1" x14ac:dyDescent="0.25">
      <c r="B448" s="34">
        <v>210110070</v>
      </c>
      <c r="C448" s="34" t="s">
        <v>125</v>
      </c>
      <c r="D448" s="192" t="str">
        <f t="shared" si="27"/>
        <v/>
      </c>
      <c r="E448" s="192" t="str">
        <f t="shared" si="28"/>
        <v/>
      </c>
      <c r="F448" s="200">
        <v>210110070</v>
      </c>
      <c r="G448" s="200" t="s">
        <v>125</v>
      </c>
      <c r="H448" s="189">
        <v>-304082</v>
      </c>
      <c r="I448" s="193"/>
      <c r="J448" s="189">
        <v>-921061</v>
      </c>
      <c r="K448" s="189"/>
      <c r="L448" s="47" t="s">
        <v>501</v>
      </c>
    </row>
    <row r="449" spans="2:12" ht="17.399999999999999" customHeight="1" x14ac:dyDescent="0.25">
      <c r="B449" s="34">
        <v>210110071</v>
      </c>
      <c r="C449" s="34" t="s">
        <v>126</v>
      </c>
      <c r="D449" s="192" t="str">
        <f t="shared" si="27"/>
        <v/>
      </c>
      <c r="E449" s="192" t="str">
        <f t="shared" si="28"/>
        <v/>
      </c>
      <c r="F449" s="200">
        <v>210110071</v>
      </c>
      <c r="G449" s="200" t="s">
        <v>126</v>
      </c>
      <c r="H449" s="193"/>
      <c r="I449" s="193"/>
      <c r="J449" s="193"/>
      <c r="K449" s="193"/>
      <c r="L449" s="47" t="s">
        <v>501</v>
      </c>
    </row>
    <row r="450" spans="2:12" ht="17.399999999999999" customHeight="1" x14ac:dyDescent="0.25">
      <c r="B450" s="34">
        <v>210110074</v>
      </c>
      <c r="C450" s="34" t="s">
        <v>127</v>
      </c>
      <c r="D450" s="192" t="str">
        <f t="shared" si="27"/>
        <v/>
      </c>
      <c r="E450" s="192" t="str">
        <f t="shared" si="28"/>
        <v/>
      </c>
      <c r="F450" s="200">
        <v>210110074</v>
      </c>
      <c r="G450" s="200" t="s">
        <v>127</v>
      </c>
      <c r="H450" s="189">
        <v>-23638242</v>
      </c>
      <c r="I450" s="193"/>
      <c r="J450" s="189">
        <v>-33649388</v>
      </c>
      <c r="K450" s="189"/>
      <c r="L450" s="47" t="s">
        <v>501</v>
      </c>
    </row>
    <row r="451" spans="2:12" ht="17.399999999999999" customHeight="1" x14ac:dyDescent="0.25">
      <c r="B451" s="34">
        <v>210110166</v>
      </c>
      <c r="C451" s="34" t="s">
        <v>128</v>
      </c>
      <c r="D451" s="192" t="str">
        <f t="shared" si="27"/>
        <v/>
      </c>
      <c r="E451" s="192" t="str">
        <f t="shared" si="28"/>
        <v/>
      </c>
      <c r="F451" s="200">
        <v>210110166</v>
      </c>
      <c r="G451" s="200" t="s">
        <v>128</v>
      </c>
      <c r="H451" s="189">
        <v>-4187710</v>
      </c>
      <c r="I451" s="193"/>
      <c r="J451" s="189">
        <v>-3251387</v>
      </c>
      <c r="K451" s="189"/>
      <c r="L451" s="47" t="s">
        <v>317</v>
      </c>
    </row>
    <row r="452" spans="2:12" ht="17.399999999999999" customHeight="1" x14ac:dyDescent="0.25">
      <c r="B452" s="34">
        <v>210110234</v>
      </c>
      <c r="C452" s="34" t="s">
        <v>705</v>
      </c>
      <c r="D452" s="192" t="str">
        <f t="shared" si="27"/>
        <v/>
      </c>
      <c r="E452" s="192" t="str">
        <f t="shared" si="28"/>
        <v/>
      </c>
      <c r="F452" s="200">
        <v>210110234</v>
      </c>
      <c r="G452" s="200" t="s">
        <v>705</v>
      </c>
      <c r="H452" s="193"/>
      <c r="I452" s="193"/>
      <c r="J452" s="193"/>
      <c r="K452" s="193"/>
      <c r="L452" s="47"/>
    </row>
    <row r="453" spans="2:12" ht="17.399999999999999" customHeight="1" x14ac:dyDescent="0.25">
      <c r="B453" s="34">
        <v>210110235</v>
      </c>
      <c r="C453" s="34" t="s">
        <v>643</v>
      </c>
      <c r="D453" s="192" t="str">
        <f t="shared" si="27"/>
        <v/>
      </c>
      <c r="E453" s="192" t="str">
        <f t="shared" si="28"/>
        <v/>
      </c>
      <c r="F453" s="200">
        <v>210110235</v>
      </c>
      <c r="G453" s="200" t="s">
        <v>643</v>
      </c>
      <c r="H453" s="193"/>
      <c r="I453" s="193"/>
      <c r="J453" s="193"/>
      <c r="K453" s="193"/>
      <c r="L453" s="47"/>
    </row>
    <row r="454" spans="2:12" ht="17.399999999999999" customHeight="1" x14ac:dyDescent="0.25">
      <c r="B454" s="34">
        <v>210110314</v>
      </c>
      <c r="C454" s="34" t="s">
        <v>129</v>
      </c>
      <c r="D454" s="192" t="str">
        <f t="shared" si="27"/>
        <v/>
      </c>
      <c r="E454" s="192" t="str">
        <f t="shared" si="28"/>
        <v/>
      </c>
      <c r="F454" s="200">
        <v>210110314</v>
      </c>
      <c r="G454" s="200" t="s">
        <v>129</v>
      </c>
      <c r="H454" s="189"/>
      <c r="I454" s="193"/>
      <c r="J454" s="189"/>
      <c r="K454" s="193"/>
      <c r="L454" s="47" t="s">
        <v>317</v>
      </c>
    </row>
    <row r="455" spans="2:12" ht="17.399999999999999" customHeight="1" x14ac:dyDescent="0.25">
      <c r="B455" s="34">
        <v>210110653</v>
      </c>
      <c r="C455" s="34" t="s">
        <v>768</v>
      </c>
      <c r="D455" s="192" t="str">
        <f t="shared" si="27"/>
        <v/>
      </c>
      <c r="E455" s="192" t="str">
        <f t="shared" si="28"/>
        <v/>
      </c>
      <c r="F455" s="200">
        <v>210110653</v>
      </c>
      <c r="G455" s="200" t="s">
        <v>768</v>
      </c>
      <c r="H455" s="193"/>
      <c r="I455" s="193"/>
      <c r="J455" s="193"/>
      <c r="K455" s="193"/>
      <c r="L455" s="47"/>
    </row>
    <row r="456" spans="2:12" ht="17.399999999999999" customHeight="1" x14ac:dyDescent="0.25">
      <c r="B456" s="34">
        <v>210111619</v>
      </c>
      <c r="C456" s="34" t="s">
        <v>738</v>
      </c>
      <c r="D456" s="192" t="str">
        <f t="shared" si="27"/>
        <v/>
      </c>
      <c r="E456" s="192" t="str">
        <f t="shared" si="28"/>
        <v/>
      </c>
      <c r="F456" s="200">
        <v>210111619</v>
      </c>
      <c r="G456" s="200" t="s">
        <v>738</v>
      </c>
      <c r="H456" s="189">
        <v>0</v>
      </c>
      <c r="I456" s="193"/>
      <c r="J456" s="189">
        <v>0</v>
      </c>
      <c r="K456" s="189"/>
      <c r="L456" s="47"/>
    </row>
    <row r="457" spans="2:12" ht="17.399999999999999" customHeight="1" x14ac:dyDescent="0.25">
      <c r="B457" s="34">
        <v>210112799</v>
      </c>
      <c r="C457" s="34" t="s">
        <v>987</v>
      </c>
      <c r="D457" s="192" t="str">
        <f t="shared" si="27"/>
        <v/>
      </c>
      <c r="E457" s="192" t="str">
        <f t="shared" si="28"/>
        <v/>
      </c>
      <c r="F457" s="200">
        <v>210112799</v>
      </c>
      <c r="G457" s="200" t="s">
        <v>987</v>
      </c>
      <c r="H457" s="189">
        <v>0</v>
      </c>
      <c r="I457" s="193"/>
      <c r="J457" s="189">
        <v>-345652</v>
      </c>
      <c r="K457" s="189"/>
      <c r="L457" s="47"/>
    </row>
    <row r="458" spans="2:12" ht="17.399999999999999" customHeight="1" x14ac:dyDescent="0.25">
      <c r="B458" s="34">
        <v>210113850</v>
      </c>
      <c r="C458" s="34" t="s">
        <v>1037</v>
      </c>
      <c r="D458" s="192" t="str">
        <f t="shared" si="27"/>
        <v/>
      </c>
      <c r="E458" s="192" t="str">
        <f t="shared" si="28"/>
        <v/>
      </c>
      <c r="F458" s="200">
        <v>210113850</v>
      </c>
      <c r="G458" s="200" t="s">
        <v>1037</v>
      </c>
      <c r="H458" s="189">
        <v>-185106</v>
      </c>
      <c r="I458" s="193"/>
      <c r="J458" s="189"/>
      <c r="K458" s="189"/>
      <c r="L458" s="47"/>
    </row>
    <row r="459" spans="2:12" ht="17.399999999999999" customHeight="1" x14ac:dyDescent="0.25">
      <c r="B459" s="34">
        <v>210113851</v>
      </c>
      <c r="C459" s="34" t="s">
        <v>1038</v>
      </c>
      <c r="D459" s="192" t="str">
        <f t="shared" si="27"/>
        <v/>
      </c>
      <c r="E459" s="192" t="str">
        <f t="shared" si="28"/>
        <v/>
      </c>
      <c r="F459" s="200">
        <v>210113851</v>
      </c>
      <c r="G459" s="200" t="s">
        <v>1038</v>
      </c>
      <c r="H459" s="189">
        <v>-29640</v>
      </c>
      <c r="I459" s="193"/>
      <c r="J459" s="189"/>
      <c r="K459" s="189"/>
      <c r="L459" s="47"/>
    </row>
    <row r="460" spans="2:12" ht="17.399999999999999" customHeight="1" x14ac:dyDescent="0.25">
      <c r="B460" s="34">
        <v>210201099</v>
      </c>
      <c r="C460" s="34" t="s">
        <v>361</v>
      </c>
      <c r="D460" s="192" t="str">
        <f t="shared" si="27"/>
        <v/>
      </c>
      <c r="E460" s="192" t="str">
        <f t="shared" si="28"/>
        <v/>
      </c>
      <c r="F460" s="200">
        <v>210201099</v>
      </c>
      <c r="G460" s="200" t="s">
        <v>361</v>
      </c>
      <c r="H460" s="189">
        <v>-2516087498</v>
      </c>
      <c r="I460" s="193"/>
      <c r="J460" s="189">
        <v>-3303691359</v>
      </c>
      <c r="K460" s="189"/>
      <c r="L460" s="47" t="s">
        <v>320</v>
      </c>
    </row>
    <row r="461" spans="2:12" ht="17.399999999999999" customHeight="1" x14ac:dyDescent="0.25">
      <c r="B461" s="34">
        <v>210201100</v>
      </c>
      <c r="C461" s="34" t="s">
        <v>130</v>
      </c>
      <c r="D461" s="192" t="str">
        <f t="shared" si="27"/>
        <v/>
      </c>
      <c r="E461" s="192" t="str">
        <f t="shared" si="28"/>
        <v/>
      </c>
      <c r="F461" s="200">
        <v>210201100</v>
      </c>
      <c r="G461" s="200" t="s">
        <v>130</v>
      </c>
      <c r="H461" s="189">
        <v>-89876350</v>
      </c>
      <c r="I461" s="193"/>
      <c r="J461" s="189">
        <v>-164950229</v>
      </c>
      <c r="K461" s="189"/>
      <c r="L461" s="47" t="s">
        <v>504</v>
      </c>
    </row>
    <row r="462" spans="2:12" ht="17.399999999999999" customHeight="1" x14ac:dyDescent="0.25">
      <c r="B462" s="34">
        <v>210201306</v>
      </c>
      <c r="C462" s="34" t="s">
        <v>530</v>
      </c>
      <c r="D462" s="192" t="str">
        <f t="shared" si="27"/>
        <v/>
      </c>
      <c r="E462" s="192" t="str">
        <f t="shared" si="28"/>
        <v/>
      </c>
      <c r="F462" s="200">
        <v>210201306</v>
      </c>
      <c r="G462" s="200" t="s">
        <v>530</v>
      </c>
      <c r="H462" s="193"/>
      <c r="I462" s="193"/>
      <c r="J462" s="193"/>
      <c r="K462" s="193"/>
      <c r="L462" s="107">
        <v>0</v>
      </c>
    </row>
    <row r="463" spans="2:12" ht="17.399999999999999" customHeight="1" x14ac:dyDescent="0.25">
      <c r="B463" s="34">
        <v>210201706</v>
      </c>
      <c r="C463" s="34" t="s">
        <v>840</v>
      </c>
      <c r="D463" s="192" t="str">
        <f t="shared" si="27"/>
        <v/>
      </c>
      <c r="E463" s="192" t="str">
        <f t="shared" si="28"/>
        <v/>
      </c>
      <c r="F463" s="200">
        <v>210201706</v>
      </c>
      <c r="G463" s="200" t="s">
        <v>840</v>
      </c>
      <c r="H463" s="195">
        <v>1793208</v>
      </c>
      <c r="I463" s="193"/>
      <c r="J463" s="195">
        <v>2987118</v>
      </c>
      <c r="K463" s="195"/>
      <c r="L463" s="107"/>
    </row>
    <row r="464" spans="2:12" ht="17.399999999999999" customHeight="1" x14ac:dyDescent="0.25">
      <c r="B464" s="34">
        <v>210202101</v>
      </c>
      <c r="C464" s="34" t="s">
        <v>644</v>
      </c>
      <c r="D464" s="192" t="str">
        <f t="shared" si="27"/>
        <v/>
      </c>
      <c r="E464" s="192" t="str">
        <f t="shared" si="28"/>
        <v/>
      </c>
      <c r="F464" s="200">
        <v>210202101</v>
      </c>
      <c r="G464" s="200" t="s">
        <v>644</v>
      </c>
      <c r="H464" s="193"/>
      <c r="I464" s="193"/>
      <c r="J464" s="193"/>
      <c r="K464" s="193"/>
      <c r="L464" s="107"/>
    </row>
    <row r="465" spans="1:12" ht="17.399999999999999" customHeight="1" x14ac:dyDescent="0.25">
      <c r="B465" s="34">
        <v>210202102</v>
      </c>
      <c r="C465" s="34" t="s">
        <v>341</v>
      </c>
      <c r="D465" s="192" t="str">
        <f t="shared" si="27"/>
        <v/>
      </c>
      <c r="E465" s="192" t="str">
        <f t="shared" si="28"/>
        <v/>
      </c>
      <c r="F465" s="200">
        <v>210202102</v>
      </c>
      <c r="G465" s="200" t="s">
        <v>341</v>
      </c>
      <c r="H465" s="193"/>
      <c r="I465" s="193"/>
      <c r="J465" s="193"/>
      <c r="K465" s="193"/>
      <c r="L465" s="47" t="s">
        <v>504</v>
      </c>
    </row>
    <row r="466" spans="1:12" ht="17.399999999999999" customHeight="1" x14ac:dyDescent="0.25">
      <c r="B466" s="34">
        <v>210301162</v>
      </c>
      <c r="C466" s="34" t="s">
        <v>131</v>
      </c>
      <c r="D466" s="192" t="str">
        <f t="shared" si="27"/>
        <v/>
      </c>
      <c r="E466" s="192" t="str">
        <f t="shared" si="28"/>
        <v/>
      </c>
      <c r="F466" s="200">
        <v>210301162</v>
      </c>
      <c r="G466" s="200" t="s">
        <v>131</v>
      </c>
      <c r="H466" s="199">
        <v>-527613</v>
      </c>
      <c r="I466" s="193"/>
      <c r="J466" s="199">
        <v>-487723</v>
      </c>
      <c r="K466" s="199"/>
      <c r="L466" s="47" t="s">
        <v>297</v>
      </c>
    </row>
    <row r="467" spans="1:12" ht="17.399999999999999" customHeight="1" x14ac:dyDescent="0.25">
      <c r="B467" s="34">
        <v>210301163</v>
      </c>
      <c r="C467" s="34" t="s">
        <v>132</v>
      </c>
      <c r="D467" s="192" t="str">
        <f t="shared" si="27"/>
        <v/>
      </c>
      <c r="E467" s="192" t="str">
        <f t="shared" si="28"/>
        <v/>
      </c>
      <c r="F467" s="200">
        <v>210301163</v>
      </c>
      <c r="G467" s="200" t="s">
        <v>132</v>
      </c>
      <c r="H467" s="189">
        <v>-21752003</v>
      </c>
      <c r="I467" s="193"/>
      <c r="J467" s="189">
        <v>-23754751</v>
      </c>
      <c r="K467" s="189"/>
      <c r="L467" s="47" t="s">
        <v>297</v>
      </c>
    </row>
    <row r="468" spans="1:12" ht="17.399999999999999" customHeight="1" x14ac:dyDescent="0.25">
      <c r="B468" s="34">
        <v>210301164</v>
      </c>
      <c r="C468" s="34" t="s">
        <v>133</v>
      </c>
      <c r="D468" s="192" t="str">
        <f t="shared" si="27"/>
        <v/>
      </c>
      <c r="E468" s="192" t="str">
        <f t="shared" si="28"/>
        <v/>
      </c>
      <c r="F468" s="200">
        <v>210301164</v>
      </c>
      <c r="G468" s="200" t="s">
        <v>133</v>
      </c>
      <c r="H468" s="189">
        <v>-56140392</v>
      </c>
      <c r="I468" s="193"/>
      <c r="J468" s="189">
        <v>-57483681</v>
      </c>
      <c r="K468" s="189"/>
      <c r="L468" s="47" t="s">
        <v>501</v>
      </c>
    </row>
    <row r="469" spans="1:12" ht="17.399999999999999" customHeight="1" x14ac:dyDescent="0.25">
      <c r="B469" s="34">
        <v>210301260</v>
      </c>
      <c r="C469" s="34" t="s">
        <v>134</v>
      </c>
      <c r="D469" s="192" t="str">
        <f t="shared" si="27"/>
        <v/>
      </c>
      <c r="E469" s="192" t="str">
        <f t="shared" si="28"/>
        <v/>
      </c>
      <c r="F469" s="200">
        <v>210301260</v>
      </c>
      <c r="G469" s="200" t="s">
        <v>134</v>
      </c>
      <c r="H469" s="199">
        <v>-29793207</v>
      </c>
      <c r="I469" s="193"/>
      <c r="J469" s="199">
        <v>-20285803</v>
      </c>
      <c r="K469" s="199"/>
      <c r="L469" s="47" t="s">
        <v>6</v>
      </c>
    </row>
    <row r="470" spans="1:12" ht="17.399999999999999" customHeight="1" x14ac:dyDescent="0.25">
      <c r="B470" s="34">
        <v>210301268</v>
      </c>
      <c r="C470" s="34" t="s">
        <v>135</v>
      </c>
      <c r="D470" s="192" t="str">
        <f t="shared" si="27"/>
        <v/>
      </c>
      <c r="E470" s="192" t="str">
        <f t="shared" si="28"/>
        <v/>
      </c>
      <c r="F470" s="200">
        <v>210301268</v>
      </c>
      <c r="G470" s="200" t="s">
        <v>135</v>
      </c>
      <c r="H470" s="195">
        <v>0</v>
      </c>
      <c r="I470" s="193"/>
      <c r="J470" s="195">
        <v>0</v>
      </c>
      <c r="K470" s="195"/>
      <c r="L470" s="47" t="s">
        <v>6</v>
      </c>
    </row>
    <row r="471" spans="1:12" ht="17.399999999999999" customHeight="1" x14ac:dyDescent="0.25">
      <c r="B471" s="34">
        <v>210301369</v>
      </c>
      <c r="C471" s="34" t="s">
        <v>402</v>
      </c>
      <c r="D471" s="192" t="str">
        <f t="shared" si="27"/>
        <v/>
      </c>
      <c r="E471" s="192" t="str">
        <f t="shared" si="28"/>
        <v/>
      </c>
      <c r="F471" s="200">
        <v>210301369</v>
      </c>
      <c r="G471" s="200" t="s">
        <v>402</v>
      </c>
      <c r="H471" s="189">
        <v>-6941692</v>
      </c>
      <c r="I471" s="193"/>
      <c r="J471" s="189">
        <v>-4966871</v>
      </c>
      <c r="K471" s="189"/>
      <c r="L471" s="47" t="s">
        <v>503</v>
      </c>
    </row>
    <row r="472" spans="1:12" ht="17.399999999999999" customHeight="1" x14ac:dyDescent="0.25">
      <c r="B472" s="34">
        <v>210301435</v>
      </c>
      <c r="C472" s="34" t="s">
        <v>531</v>
      </c>
      <c r="D472" s="192" t="str">
        <f t="shared" si="27"/>
        <v/>
      </c>
      <c r="E472" s="192" t="str">
        <f t="shared" si="28"/>
        <v/>
      </c>
      <c r="F472" s="200">
        <v>210301435</v>
      </c>
      <c r="G472" s="200" t="s">
        <v>531</v>
      </c>
      <c r="H472" s="189">
        <v>0</v>
      </c>
      <c r="I472" s="193"/>
      <c r="J472" s="189">
        <v>0</v>
      </c>
      <c r="K472" s="189"/>
      <c r="L472" s="47"/>
    </row>
    <row r="473" spans="1:12" ht="17.399999999999999" customHeight="1" x14ac:dyDescent="0.25">
      <c r="A473" s="104" t="s">
        <v>684</v>
      </c>
      <c r="B473" s="34">
        <v>210301506</v>
      </c>
      <c r="C473" s="34" t="s">
        <v>645</v>
      </c>
      <c r="D473" s="192" t="str">
        <f t="shared" si="27"/>
        <v/>
      </c>
      <c r="E473" s="192" t="str">
        <f t="shared" si="28"/>
        <v/>
      </c>
      <c r="F473" s="200">
        <v>210301506</v>
      </c>
      <c r="G473" s="200" t="s">
        <v>645</v>
      </c>
      <c r="H473" s="189">
        <v>-11484325</v>
      </c>
      <c r="I473" s="193"/>
      <c r="J473" s="189">
        <v>-20725521</v>
      </c>
      <c r="K473" s="189"/>
      <c r="L473" s="47"/>
    </row>
    <row r="474" spans="1:12" ht="17.399999999999999" customHeight="1" x14ac:dyDescent="0.25">
      <c r="B474" s="34">
        <v>210301546</v>
      </c>
      <c r="C474" s="34" t="s">
        <v>646</v>
      </c>
      <c r="D474" s="192" t="str">
        <f t="shared" si="27"/>
        <v/>
      </c>
      <c r="E474" s="192" t="str">
        <f t="shared" si="28"/>
        <v/>
      </c>
      <c r="F474" s="200">
        <v>210301546</v>
      </c>
      <c r="G474" s="200" t="s">
        <v>646</v>
      </c>
      <c r="H474" s="199">
        <v>0</v>
      </c>
      <c r="I474" s="193"/>
      <c r="J474" s="199">
        <v>0</v>
      </c>
      <c r="K474" s="199"/>
      <c r="L474" s="47"/>
    </row>
    <row r="475" spans="1:12" ht="17.399999999999999" customHeight="1" x14ac:dyDescent="0.25">
      <c r="B475" s="34">
        <v>210301638</v>
      </c>
      <c r="C475" s="34" t="s">
        <v>954</v>
      </c>
      <c r="D475" s="192" t="str">
        <f t="shared" si="27"/>
        <v/>
      </c>
      <c r="E475" s="192" t="str">
        <f t="shared" si="28"/>
        <v/>
      </c>
      <c r="F475" s="200">
        <v>210301638</v>
      </c>
      <c r="G475" s="200" t="s">
        <v>954</v>
      </c>
      <c r="H475" s="218">
        <v>0</v>
      </c>
      <c r="I475" s="193"/>
      <c r="J475" s="246">
        <v>0</v>
      </c>
      <c r="K475" s="246"/>
      <c r="L475" s="47"/>
    </row>
    <row r="476" spans="1:12" ht="17.399999999999999" customHeight="1" x14ac:dyDescent="0.25">
      <c r="B476" s="34">
        <v>210301759</v>
      </c>
      <c r="C476" s="34" t="s">
        <v>898</v>
      </c>
      <c r="D476" s="192" t="str">
        <f t="shared" si="27"/>
        <v/>
      </c>
      <c r="E476" s="192" t="str">
        <f t="shared" si="28"/>
        <v/>
      </c>
      <c r="F476" s="200">
        <v>210301759</v>
      </c>
      <c r="G476" s="200" t="s">
        <v>898</v>
      </c>
      <c r="H476" s="189">
        <v>-167027</v>
      </c>
      <c r="I476" s="193"/>
      <c r="J476" s="189">
        <v>0</v>
      </c>
      <c r="K476" s="189"/>
      <c r="L476" s="47"/>
    </row>
    <row r="477" spans="1:12" ht="17.399999999999999" customHeight="1" x14ac:dyDescent="0.25">
      <c r="B477" s="34">
        <v>210302449</v>
      </c>
      <c r="C477" s="34" t="s">
        <v>532</v>
      </c>
      <c r="D477" s="192" t="str">
        <f t="shared" si="27"/>
        <v/>
      </c>
      <c r="E477" s="192" t="str">
        <f t="shared" si="28"/>
        <v/>
      </c>
      <c r="F477" s="200">
        <v>210302449</v>
      </c>
      <c r="G477" s="200" t="s">
        <v>532</v>
      </c>
      <c r="H477" s="189">
        <v>-30951957</v>
      </c>
      <c r="I477" s="193"/>
      <c r="J477" s="189">
        <v>-56677654</v>
      </c>
      <c r="K477" s="189"/>
      <c r="L477" s="47"/>
    </row>
    <row r="478" spans="1:12" ht="17.399999999999999" customHeight="1" x14ac:dyDescent="0.25">
      <c r="B478" s="34">
        <v>210302450</v>
      </c>
      <c r="C478" s="34" t="s">
        <v>533</v>
      </c>
      <c r="D478" s="192" t="str">
        <f t="shared" si="27"/>
        <v/>
      </c>
      <c r="E478" s="192" t="str">
        <f t="shared" si="28"/>
        <v/>
      </c>
      <c r="F478" s="200">
        <v>210302450</v>
      </c>
      <c r="G478" s="200" t="s">
        <v>533</v>
      </c>
      <c r="H478" s="189">
        <v>-8347516</v>
      </c>
      <c r="I478" s="193"/>
      <c r="J478" s="189">
        <v>-11909767</v>
      </c>
      <c r="K478" s="189"/>
      <c r="L478" s="47"/>
    </row>
    <row r="479" spans="1:12" ht="17.399999999999999" customHeight="1" x14ac:dyDescent="0.25">
      <c r="B479" s="34">
        <v>210302451</v>
      </c>
      <c r="C479" s="34" t="s">
        <v>647</v>
      </c>
      <c r="D479" s="192" t="str">
        <f t="shared" si="27"/>
        <v/>
      </c>
      <c r="E479" s="192" t="str">
        <f t="shared" si="28"/>
        <v/>
      </c>
      <c r="F479" s="200">
        <v>210302451</v>
      </c>
      <c r="G479" s="200" t="s">
        <v>647</v>
      </c>
      <c r="H479" s="189"/>
      <c r="I479" s="193"/>
      <c r="J479" s="189"/>
      <c r="K479" s="193"/>
      <c r="L479" s="47"/>
    </row>
    <row r="480" spans="1:12" ht="17.399999999999999" customHeight="1" x14ac:dyDescent="0.25">
      <c r="B480" s="34">
        <v>210302452</v>
      </c>
      <c r="C480" s="34" t="s">
        <v>534</v>
      </c>
      <c r="D480" s="192" t="str">
        <f t="shared" ref="D480:D499" si="29">IF(B480=F480,"","@@@@@")</f>
        <v/>
      </c>
      <c r="E480" s="192" t="str">
        <f t="shared" ref="E480:E499" si="30">IF(C480=G480,"","@@@@@")</f>
        <v/>
      </c>
      <c r="F480" s="200">
        <v>210302452</v>
      </c>
      <c r="G480" s="200" t="s">
        <v>534</v>
      </c>
      <c r="H480" s="199">
        <v>-11277651</v>
      </c>
      <c r="I480" s="193"/>
      <c r="J480" s="199">
        <v>-17131928</v>
      </c>
      <c r="K480" s="199"/>
      <c r="L480" s="47"/>
    </row>
    <row r="481" spans="1:12" ht="17.399999999999999" customHeight="1" x14ac:dyDescent="0.25">
      <c r="B481" s="34">
        <v>210401185</v>
      </c>
      <c r="C481" s="34" t="s">
        <v>136</v>
      </c>
      <c r="D481" s="192" t="str">
        <f t="shared" si="29"/>
        <v/>
      </c>
      <c r="E481" s="192" t="str">
        <f t="shared" si="30"/>
        <v/>
      </c>
      <c r="F481" s="200">
        <v>210401185</v>
      </c>
      <c r="G481" s="200" t="s">
        <v>136</v>
      </c>
      <c r="H481" s="189">
        <v>-99600000</v>
      </c>
      <c r="I481" s="193"/>
      <c r="J481" s="189">
        <v>-215000000</v>
      </c>
      <c r="K481" s="189"/>
      <c r="L481" s="47" t="s">
        <v>505</v>
      </c>
    </row>
    <row r="482" spans="1:12" ht="17.399999999999999" customHeight="1" x14ac:dyDescent="0.25">
      <c r="B482" s="34">
        <v>210401416</v>
      </c>
      <c r="C482" s="34" t="s">
        <v>459</v>
      </c>
      <c r="D482" s="192" t="str">
        <f t="shared" si="29"/>
        <v/>
      </c>
      <c r="E482" s="192" t="str">
        <f t="shared" si="30"/>
        <v/>
      </c>
      <c r="F482" s="200">
        <v>210401416</v>
      </c>
      <c r="G482" s="200" t="s">
        <v>459</v>
      </c>
      <c r="H482" s="189">
        <v>0</v>
      </c>
      <c r="I482" s="193"/>
      <c r="J482" s="189">
        <v>0</v>
      </c>
      <c r="K482" s="189"/>
      <c r="L482" s="47" t="s">
        <v>505</v>
      </c>
    </row>
    <row r="483" spans="1:12" ht="17.399999999999999" customHeight="1" x14ac:dyDescent="0.25">
      <c r="B483" s="34">
        <v>210402333</v>
      </c>
      <c r="C483" s="34" t="s">
        <v>342</v>
      </c>
      <c r="D483" s="192" t="str">
        <f t="shared" si="29"/>
        <v/>
      </c>
      <c r="E483" s="192" t="str">
        <f t="shared" si="30"/>
        <v/>
      </c>
      <c r="F483" s="200">
        <v>210402333</v>
      </c>
      <c r="G483" s="200" t="s">
        <v>342</v>
      </c>
      <c r="H483" s="189">
        <v>0</v>
      </c>
      <c r="I483" s="193"/>
      <c r="J483" s="189">
        <v>0</v>
      </c>
      <c r="K483" s="189"/>
      <c r="L483" s="47" t="s">
        <v>505</v>
      </c>
    </row>
    <row r="484" spans="1:12" ht="17.399999999999999" customHeight="1" x14ac:dyDescent="0.25">
      <c r="B484" s="34">
        <v>210403414</v>
      </c>
      <c r="C484" s="34" t="s">
        <v>460</v>
      </c>
      <c r="D484" s="192" t="str">
        <f t="shared" si="29"/>
        <v/>
      </c>
      <c r="E484" s="192" t="str">
        <f t="shared" si="30"/>
        <v/>
      </c>
      <c r="F484" s="200">
        <v>210403414</v>
      </c>
      <c r="G484" s="200" t="s">
        <v>460</v>
      </c>
      <c r="H484" s="193"/>
      <c r="I484" s="193"/>
      <c r="J484" s="193"/>
      <c r="K484" s="193"/>
      <c r="L484" s="47" t="s">
        <v>505</v>
      </c>
    </row>
    <row r="485" spans="1:12" ht="17.399999999999999" customHeight="1" x14ac:dyDescent="0.25">
      <c r="B485" s="34">
        <v>210404446</v>
      </c>
      <c r="C485" s="34" t="s">
        <v>535</v>
      </c>
      <c r="D485" s="192" t="str">
        <f t="shared" si="29"/>
        <v/>
      </c>
      <c r="E485" s="192" t="str">
        <f t="shared" si="30"/>
        <v/>
      </c>
      <c r="F485" s="200">
        <v>210404446</v>
      </c>
      <c r="G485" s="200" t="s">
        <v>535</v>
      </c>
      <c r="H485" s="193"/>
      <c r="I485" s="193"/>
      <c r="J485" s="193"/>
      <c r="K485" s="193"/>
      <c r="L485" s="47"/>
    </row>
    <row r="486" spans="1:12" ht="17.399999999999999" customHeight="1" x14ac:dyDescent="0.25">
      <c r="B486" s="34">
        <v>210405631</v>
      </c>
      <c r="C486" s="34" t="s">
        <v>769</v>
      </c>
      <c r="D486" s="192" t="str">
        <f t="shared" si="29"/>
        <v/>
      </c>
      <c r="E486" s="192" t="str">
        <f t="shared" si="30"/>
        <v/>
      </c>
      <c r="F486" s="200">
        <v>210405631</v>
      </c>
      <c r="G486" s="200" t="s">
        <v>769</v>
      </c>
      <c r="H486" s="189">
        <v>0</v>
      </c>
      <c r="I486" s="193"/>
      <c r="J486" s="189">
        <v>-110000000</v>
      </c>
      <c r="K486" s="189"/>
      <c r="L486" s="47"/>
    </row>
    <row r="487" spans="1:12" ht="17.399999999999999" customHeight="1" x14ac:dyDescent="0.25">
      <c r="B487" s="34">
        <v>210406649</v>
      </c>
      <c r="C487" s="34" t="s">
        <v>770</v>
      </c>
      <c r="D487" s="192" t="str">
        <f t="shared" si="29"/>
        <v/>
      </c>
      <c r="E487" s="192" t="str">
        <f t="shared" si="30"/>
        <v/>
      </c>
      <c r="F487" s="200">
        <v>210406649</v>
      </c>
      <c r="G487" s="200" t="s">
        <v>770</v>
      </c>
      <c r="H487" s="189">
        <v>0</v>
      </c>
      <c r="I487" s="193"/>
      <c r="J487" s="189">
        <v>0</v>
      </c>
      <c r="K487" s="189"/>
      <c r="L487" s="47"/>
    </row>
    <row r="488" spans="1:12" ht="17.399999999999999" customHeight="1" x14ac:dyDescent="0.25">
      <c r="B488" s="34">
        <v>210407666</v>
      </c>
      <c r="C488" s="34" t="s">
        <v>841</v>
      </c>
      <c r="D488" s="192" t="str">
        <f t="shared" si="29"/>
        <v/>
      </c>
      <c r="E488" s="192" t="str">
        <f t="shared" si="30"/>
        <v/>
      </c>
      <c r="F488" s="200">
        <v>210407666</v>
      </c>
      <c r="G488" s="200" t="s">
        <v>841</v>
      </c>
      <c r="H488" s="195">
        <v>0</v>
      </c>
      <c r="I488" s="193"/>
      <c r="J488" s="195">
        <v>0</v>
      </c>
      <c r="K488" s="195"/>
      <c r="L488" s="47"/>
    </row>
    <row r="489" spans="1:12" ht="17.399999999999999" customHeight="1" x14ac:dyDescent="0.25">
      <c r="B489" s="34">
        <v>210408830</v>
      </c>
      <c r="C489" s="34" t="s">
        <v>1039</v>
      </c>
      <c r="D489" s="192" t="str">
        <f t="shared" si="29"/>
        <v/>
      </c>
      <c r="E489" s="192" t="str">
        <f t="shared" si="30"/>
        <v/>
      </c>
      <c r="F489" s="200">
        <v>210408830</v>
      </c>
      <c r="G489" s="200" t="s">
        <v>1039</v>
      </c>
      <c r="H489" s="195">
        <v>-50400000</v>
      </c>
      <c r="I489" s="193"/>
      <c r="J489" s="195"/>
      <c r="K489" s="195"/>
      <c r="L489" s="47"/>
    </row>
    <row r="490" spans="1:12" ht="17.399999999999999" customHeight="1" x14ac:dyDescent="0.25">
      <c r="B490" s="34">
        <v>210501203</v>
      </c>
      <c r="C490" s="34" t="s">
        <v>137</v>
      </c>
      <c r="D490" s="192" t="str">
        <f t="shared" si="29"/>
        <v/>
      </c>
      <c r="E490" s="192" t="str">
        <f t="shared" si="30"/>
        <v/>
      </c>
      <c r="F490" s="200">
        <v>210501203</v>
      </c>
      <c r="G490" s="200" t="s">
        <v>137</v>
      </c>
      <c r="H490" s="195">
        <v>-54344543</v>
      </c>
      <c r="I490" s="193"/>
      <c r="J490" s="195">
        <v>-31972276</v>
      </c>
      <c r="K490" s="195"/>
      <c r="L490" s="47" t="s">
        <v>315</v>
      </c>
    </row>
    <row r="491" spans="1:12" ht="17.399999999999999" customHeight="1" x14ac:dyDescent="0.25">
      <c r="B491" s="34">
        <v>210501477</v>
      </c>
      <c r="C491" s="34" t="s">
        <v>648</v>
      </c>
      <c r="D491" s="192" t="str">
        <f t="shared" si="29"/>
        <v/>
      </c>
      <c r="E491" s="192" t="str">
        <f t="shared" si="30"/>
        <v/>
      </c>
      <c r="F491" s="200">
        <v>210501477</v>
      </c>
      <c r="G491" s="200" t="s">
        <v>648</v>
      </c>
      <c r="H491" s="195">
        <v>-118736707</v>
      </c>
      <c r="I491" s="193"/>
      <c r="J491" s="195">
        <v>-98581367</v>
      </c>
      <c r="K491" s="195"/>
      <c r="L491" s="47"/>
    </row>
    <row r="492" spans="1:12" ht="17.399999999999999" customHeight="1" x14ac:dyDescent="0.25">
      <c r="A492" s="104" t="s">
        <v>684</v>
      </c>
      <c r="B492" s="34">
        <v>210501507</v>
      </c>
      <c r="C492" s="34" t="s">
        <v>649</v>
      </c>
      <c r="D492" s="192" t="str">
        <f t="shared" si="29"/>
        <v/>
      </c>
      <c r="E492" s="192" t="str">
        <f t="shared" si="30"/>
        <v/>
      </c>
      <c r="F492" s="200">
        <v>210501507</v>
      </c>
      <c r="G492" s="200" t="s">
        <v>649</v>
      </c>
      <c r="H492" s="195">
        <v>0</v>
      </c>
      <c r="I492" s="193"/>
      <c r="J492" s="195">
        <v>0</v>
      </c>
      <c r="K492" s="195"/>
      <c r="L492" s="47"/>
    </row>
    <row r="493" spans="1:12" ht="17.399999999999999" customHeight="1" x14ac:dyDescent="0.25">
      <c r="B493" s="34">
        <v>210501640</v>
      </c>
      <c r="C493" s="34" t="s">
        <v>771</v>
      </c>
      <c r="D493" s="192" t="str">
        <f t="shared" si="29"/>
        <v/>
      </c>
      <c r="E493" s="192" t="str">
        <f t="shared" si="30"/>
        <v/>
      </c>
      <c r="F493" s="200">
        <v>210501640</v>
      </c>
      <c r="G493" s="200" t="s">
        <v>771</v>
      </c>
      <c r="H493" s="195">
        <v>0</v>
      </c>
      <c r="I493" s="193"/>
      <c r="J493" s="195">
        <v>0</v>
      </c>
      <c r="K493" s="195"/>
      <c r="L493" s="47"/>
    </row>
    <row r="494" spans="1:12" ht="17.399999999999999" customHeight="1" x14ac:dyDescent="0.25">
      <c r="B494" s="34">
        <v>210501686</v>
      </c>
      <c r="C494" s="34" t="s">
        <v>899</v>
      </c>
      <c r="D494" s="192" t="str">
        <f t="shared" si="29"/>
        <v/>
      </c>
      <c r="E494" s="192" t="str">
        <f t="shared" si="30"/>
        <v/>
      </c>
      <c r="F494" s="200">
        <v>210501686</v>
      </c>
      <c r="G494" s="200" t="s">
        <v>899</v>
      </c>
      <c r="H494" s="195">
        <v>3009683</v>
      </c>
      <c r="I494" s="193"/>
      <c r="J494" s="195">
        <v>3009683</v>
      </c>
      <c r="K494" s="195"/>
      <c r="L494" s="47"/>
    </row>
    <row r="495" spans="1:12" ht="17.399999999999999" customHeight="1" x14ac:dyDescent="0.25">
      <c r="B495" s="34">
        <v>210501721</v>
      </c>
      <c r="C495" s="34" t="s">
        <v>842</v>
      </c>
      <c r="D495" s="192" t="str">
        <f t="shared" si="29"/>
        <v/>
      </c>
      <c r="E495" s="192" t="str">
        <f t="shared" si="30"/>
        <v/>
      </c>
      <c r="F495" s="200">
        <v>210501721</v>
      </c>
      <c r="G495" s="200" t="s">
        <v>842</v>
      </c>
      <c r="H495" s="219"/>
      <c r="I495" s="193"/>
      <c r="J495" s="219"/>
      <c r="K495" s="219"/>
      <c r="L495" s="47"/>
    </row>
    <row r="496" spans="1:12" ht="17.399999999999999" customHeight="1" x14ac:dyDescent="0.25">
      <c r="B496" s="34">
        <v>210501771</v>
      </c>
      <c r="C496" s="34" t="s">
        <v>938</v>
      </c>
      <c r="D496" s="192" t="str">
        <f t="shared" si="29"/>
        <v/>
      </c>
      <c r="E496" s="192" t="str">
        <f t="shared" si="30"/>
        <v/>
      </c>
      <c r="F496" s="200">
        <v>210501771</v>
      </c>
      <c r="G496" s="200" t="s">
        <v>938</v>
      </c>
      <c r="H496" s="195">
        <v>-971672</v>
      </c>
      <c r="I496" s="193"/>
      <c r="J496" s="195">
        <v>-671495</v>
      </c>
      <c r="K496" s="195"/>
      <c r="L496" s="47"/>
    </row>
    <row r="497" spans="2:12" ht="17.399999999999999" customHeight="1" x14ac:dyDescent="0.25">
      <c r="B497" s="34">
        <v>210502204</v>
      </c>
      <c r="C497" s="34" t="s">
        <v>138</v>
      </c>
      <c r="D497" s="192" t="str">
        <f t="shared" si="29"/>
        <v/>
      </c>
      <c r="E497" s="192" t="str">
        <f t="shared" si="30"/>
        <v/>
      </c>
      <c r="F497" s="200">
        <v>210502204</v>
      </c>
      <c r="G497" s="200" t="s">
        <v>138</v>
      </c>
      <c r="H497" s="189">
        <v>-7926077</v>
      </c>
      <c r="I497" s="193"/>
      <c r="J497" s="189">
        <v>-6363886</v>
      </c>
      <c r="K497" s="189"/>
      <c r="L497" s="47" t="s">
        <v>317</v>
      </c>
    </row>
    <row r="498" spans="2:12" ht="17.399999999999999" customHeight="1" x14ac:dyDescent="0.25">
      <c r="B498" s="34">
        <v>210502617</v>
      </c>
      <c r="C498" s="34" t="s">
        <v>739</v>
      </c>
      <c r="D498" s="192" t="str">
        <f t="shared" si="29"/>
        <v/>
      </c>
      <c r="E498" s="192" t="str">
        <f t="shared" si="30"/>
        <v/>
      </c>
      <c r="F498" s="200">
        <v>210502617</v>
      </c>
      <c r="G498" s="200" t="s">
        <v>739</v>
      </c>
      <c r="H498" s="193"/>
      <c r="I498" s="193"/>
      <c r="J498" s="193"/>
      <c r="K498" s="193"/>
      <c r="L498" s="47"/>
    </row>
    <row r="499" spans="2:12" ht="17.399999999999999" customHeight="1" x14ac:dyDescent="0.25">
      <c r="B499" s="34">
        <v>210502781</v>
      </c>
      <c r="C499" s="34" t="s">
        <v>1091</v>
      </c>
      <c r="D499" s="192" t="str">
        <f t="shared" si="29"/>
        <v/>
      </c>
      <c r="E499" s="192" t="str">
        <f t="shared" si="30"/>
        <v/>
      </c>
      <c r="F499" s="200">
        <v>210502781</v>
      </c>
      <c r="G499" s="200" t="s">
        <v>1091</v>
      </c>
      <c r="H499" s="189">
        <v>-1863657</v>
      </c>
      <c r="I499" s="193"/>
      <c r="J499" s="189">
        <v>-1579455</v>
      </c>
      <c r="K499" s="189"/>
      <c r="L499" s="47"/>
    </row>
    <row r="500" spans="2:12" ht="17.399999999999999" customHeight="1" x14ac:dyDescent="0.25">
      <c r="B500" s="221">
        <v>210502872</v>
      </c>
      <c r="C500" s="221" t="s">
        <v>1092</v>
      </c>
      <c r="D500" s="192" t="str">
        <f t="shared" ref="D500:D541" si="31">IF(B500=F500,"","@@@@@")</f>
        <v/>
      </c>
      <c r="E500" s="192" t="str">
        <f t="shared" ref="E500:E541" si="32">IF(C500=G500,"","@@@@@")</f>
        <v/>
      </c>
      <c r="F500" s="200">
        <v>210502872</v>
      </c>
      <c r="G500" s="200" t="s">
        <v>1092</v>
      </c>
      <c r="H500" s="189">
        <v>-14553</v>
      </c>
      <c r="I500" s="193"/>
      <c r="J500" s="189"/>
      <c r="K500" s="189"/>
      <c r="L500" s="47"/>
    </row>
    <row r="501" spans="2:12" ht="17.399999999999999" customHeight="1" x14ac:dyDescent="0.25">
      <c r="B501" s="221">
        <v>210502884</v>
      </c>
      <c r="C501" s="221" t="s">
        <v>939</v>
      </c>
      <c r="D501" s="192" t="str">
        <f t="shared" si="31"/>
        <v/>
      </c>
      <c r="E501" s="192" t="str">
        <f t="shared" si="32"/>
        <v/>
      </c>
      <c r="F501" s="200">
        <v>210502884</v>
      </c>
      <c r="G501" s="200" t="s">
        <v>939</v>
      </c>
      <c r="H501" s="189">
        <v>-82976</v>
      </c>
      <c r="I501" s="193"/>
      <c r="J501" s="189"/>
      <c r="K501" s="189"/>
      <c r="L501" s="47"/>
    </row>
    <row r="502" spans="2:12" ht="17.399999999999999" customHeight="1" x14ac:dyDescent="0.25">
      <c r="B502" s="34">
        <v>210503379</v>
      </c>
      <c r="C502" s="34" t="s">
        <v>403</v>
      </c>
      <c r="D502" s="192" t="str">
        <f t="shared" si="31"/>
        <v/>
      </c>
      <c r="E502" s="192" t="str">
        <f t="shared" si="32"/>
        <v/>
      </c>
      <c r="F502" s="200">
        <v>210503379</v>
      </c>
      <c r="G502" s="200" t="s">
        <v>403</v>
      </c>
      <c r="H502" s="189">
        <v>7</v>
      </c>
      <c r="I502" s="193"/>
      <c r="J502" s="189">
        <v>5</v>
      </c>
      <c r="K502" s="189"/>
      <c r="L502" s="47" t="s">
        <v>317</v>
      </c>
    </row>
    <row r="503" spans="2:12" ht="17.399999999999999" customHeight="1" x14ac:dyDescent="0.25">
      <c r="B503" s="34">
        <v>210503667</v>
      </c>
      <c r="C503" s="34" t="s">
        <v>843</v>
      </c>
      <c r="D503" s="192" t="str">
        <f t="shared" si="31"/>
        <v/>
      </c>
      <c r="E503" s="192" t="str">
        <f t="shared" si="32"/>
        <v/>
      </c>
      <c r="F503" s="200">
        <v>210503667</v>
      </c>
      <c r="G503" s="200" t="s">
        <v>843</v>
      </c>
      <c r="H503" s="193"/>
      <c r="I503" s="193"/>
      <c r="J503" s="193"/>
      <c r="K503" s="193"/>
      <c r="L503" s="47"/>
    </row>
    <row r="504" spans="2:12" ht="17.399999999999999" customHeight="1" x14ac:dyDescent="0.25">
      <c r="B504" s="34">
        <v>210504417</v>
      </c>
      <c r="C504" s="34" t="s">
        <v>481</v>
      </c>
      <c r="D504" s="192" t="str">
        <f t="shared" si="31"/>
        <v/>
      </c>
      <c r="E504" s="192" t="str">
        <f t="shared" si="32"/>
        <v/>
      </c>
      <c r="F504" s="200">
        <v>210504417</v>
      </c>
      <c r="G504" s="200" t="s">
        <v>481</v>
      </c>
      <c r="H504" s="193"/>
      <c r="I504" s="193"/>
      <c r="J504" s="193"/>
      <c r="K504" s="193"/>
      <c r="L504" s="47" t="s">
        <v>317</v>
      </c>
    </row>
    <row r="505" spans="2:12" ht="17.399999999999999" customHeight="1" x14ac:dyDescent="0.25">
      <c r="B505" s="34">
        <v>210505736</v>
      </c>
      <c r="C505" s="34" t="s">
        <v>879</v>
      </c>
      <c r="D505" s="192" t="str">
        <f t="shared" si="31"/>
        <v/>
      </c>
      <c r="E505" s="192" t="str">
        <f t="shared" si="32"/>
        <v/>
      </c>
      <c r="F505" s="200">
        <v>210505736</v>
      </c>
      <c r="G505" s="200" t="s">
        <v>879</v>
      </c>
      <c r="H505" s="189">
        <v>32320</v>
      </c>
      <c r="I505" s="193"/>
      <c r="J505" s="189">
        <v>-121992</v>
      </c>
      <c r="K505" s="189"/>
      <c r="L505" s="47"/>
    </row>
    <row r="506" spans="2:12" ht="17.399999999999999" customHeight="1" x14ac:dyDescent="0.25">
      <c r="B506" s="34">
        <v>210601206</v>
      </c>
      <c r="C506" s="34" t="s">
        <v>139</v>
      </c>
      <c r="D506" s="192" t="str">
        <f t="shared" si="31"/>
        <v/>
      </c>
      <c r="E506" s="192" t="str">
        <f t="shared" si="32"/>
        <v/>
      </c>
      <c r="F506" s="200">
        <v>210601206</v>
      </c>
      <c r="G506" s="200" t="s">
        <v>139</v>
      </c>
      <c r="H506" s="189">
        <v>-1775000</v>
      </c>
      <c r="I506" s="193"/>
      <c r="J506" s="189">
        <v>-1704205</v>
      </c>
      <c r="K506" s="189"/>
      <c r="L506" s="47" t="s">
        <v>317</v>
      </c>
    </row>
    <row r="507" spans="2:12" ht="17.399999999999999" customHeight="1" x14ac:dyDescent="0.25">
      <c r="B507" s="34">
        <v>210601207</v>
      </c>
      <c r="C507" s="34" t="s">
        <v>140</v>
      </c>
      <c r="D507" s="192" t="str">
        <f t="shared" si="31"/>
        <v/>
      </c>
      <c r="E507" s="192" t="str">
        <f t="shared" si="32"/>
        <v/>
      </c>
      <c r="F507" s="200">
        <v>210601207</v>
      </c>
      <c r="G507" s="200" t="s">
        <v>140</v>
      </c>
      <c r="H507" s="189">
        <v>-934550</v>
      </c>
      <c r="I507" s="193"/>
      <c r="J507" s="189">
        <v>-339580</v>
      </c>
      <c r="K507" s="189"/>
      <c r="L507" s="47" t="s">
        <v>317</v>
      </c>
    </row>
    <row r="508" spans="2:12" ht="17.399999999999999" customHeight="1" x14ac:dyDescent="0.25">
      <c r="B508" s="34">
        <v>210601208</v>
      </c>
      <c r="C508" s="34" t="s">
        <v>141</v>
      </c>
      <c r="D508" s="192" t="str">
        <f t="shared" si="31"/>
        <v/>
      </c>
      <c r="E508" s="192" t="str">
        <f t="shared" si="32"/>
        <v/>
      </c>
      <c r="F508" s="200">
        <v>210601208</v>
      </c>
      <c r="G508" s="200" t="s">
        <v>141</v>
      </c>
      <c r="H508" s="189">
        <v>-763726</v>
      </c>
      <c r="I508" s="193"/>
      <c r="J508" s="189">
        <v>-1042703</v>
      </c>
      <c r="K508" s="189"/>
      <c r="L508" s="47" t="s">
        <v>317</v>
      </c>
    </row>
    <row r="509" spans="2:12" ht="17.399999999999999" customHeight="1" x14ac:dyDescent="0.25">
      <c r="B509" s="34">
        <v>210601209</v>
      </c>
      <c r="C509" s="34" t="s">
        <v>563</v>
      </c>
      <c r="D509" s="192" t="str">
        <f t="shared" si="31"/>
        <v/>
      </c>
      <c r="E509" s="192" t="str">
        <f t="shared" si="32"/>
        <v/>
      </c>
      <c r="F509" s="200">
        <v>210601209</v>
      </c>
      <c r="G509" s="200" t="s">
        <v>563</v>
      </c>
      <c r="H509" s="189">
        <v>-2142636</v>
      </c>
      <c r="I509" s="193"/>
      <c r="J509" s="189">
        <v>-2689329</v>
      </c>
      <c r="K509" s="189"/>
      <c r="L509" s="47" t="s">
        <v>317</v>
      </c>
    </row>
    <row r="510" spans="2:12" ht="17.399999999999999" customHeight="1" x14ac:dyDescent="0.25">
      <c r="B510" s="34">
        <v>210601210</v>
      </c>
      <c r="C510" s="34" t="s">
        <v>142</v>
      </c>
      <c r="D510" s="192" t="str">
        <f t="shared" si="31"/>
        <v/>
      </c>
      <c r="E510" s="192" t="str">
        <f t="shared" si="32"/>
        <v/>
      </c>
      <c r="F510" s="200">
        <v>210601210</v>
      </c>
      <c r="G510" s="200" t="s">
        <v>142</v>
      </c>
      <c r="H510" s="189">
        <v>-40098755</v>
      </c>
      <c r="I510" s="193"/>
      <c r="J510" s="189">
        <v>-26382449</v>
      </c>
      <c r="K510" s="189"/>
      <c r="L510" s="47" t="s">
        <v>317</v>
      </c>
    </row>
    <row r="511" spans="2:12" ht="17.399999999999999" customHeight="1" x14ac:dyDescent="0.25">
      <c r="B511" s="34">
        <v>210601283</v>
      </c>
      <c r="C511" s="34" t="s">
        <v>143</v>
      </c>
      <c r="D511" s="192" t="str">
        <f t="shared" si="31"/>
        <v/>
      </c>
      <c r="E511" s="192" t="str">
        <f t="shared" si="32"/>
        <v/>
      </c>
      <c r="F511" s="200">
        <v>210601283</v>
      </c>
      <c r="G511" s="200" t="s">
        <v>143</v>
      </c>
      <c r="H511" s="195">
        <v>-123699</v>
      </c>
      <c r="I511" s="193"/>
      <c r="J511" s="195">
        <v>-3028514</v>
      </c>
      <c r="K511" s="195"/>
      <c r="L511" s="47" t="s">
        <v>317</v>
      </c>
    </row>
    <row r="512" spans="2:12" ht="17.399999999999999" customHeight="1" x14ac:dyDescent="0.25">
      <c r="B512" s="34">
        <v>210601284</v>
      </c>
      <c r="C512" s="34" t="s">
        <v>144</v>
      </c>
      <c r="D512" s="192" t="str">
        <f t="shared" si="31"/>
        <v/>
      </c>
      <c r="E512" s="192" t="str">
        <f t="shared" si="32"/>
        <v/>
      </c>
      <c r="F512" s="200">
        <v>210601284</v>
      </c>
      <c r="G512" s="200" t="s">
        <v>144</v>
      </c>
      <c r="H512" s="195"/>
      <c r="I512" s="193"/>
      <c r="J512" s="195"/>
      <c r="K512" s="193"/>
      <c r="L512" s="47" t="s">
        <v>317</v>
      </c>
    </row>
    <row r="513" spans="1:12" ht="17.399999999999999" customHeight="1" x14ac:dyDescent="0.25">
      <c r="B513" s="34">
        <v>210601285</v>
      </c>
      <c r="C513" s="34" t="s">
        <v>900</v>
      </c>
      <c r="D513" s="192" t="str">
        <f t="shared" si="31"/>
        <v/>
      </c>
      <c r="E513" s="192" t="str">
        <f t="shared" si="32"/>
        <v/>
      </c>
      <c r="F513" s="200">
        <v>210601285</v>
      </c>
      <c r="G513" s="200" t="s">
        <v>900</v>
      </c>
      <c r="H513" s="189">
        <v>-474273</v>
      </c>
      <c r="I513" s="193"/>
      <c r="J513" s="189">
        <v>-108411</v>
      </c>
      <c r="K513" s="189"/>
      <c r="L513" s="47" t="s">
        <v>317</v>
      </c>
    </row>
    <row r="514" spans="1:12" ht="17.399999999999999" customHeight="1" x14ac:dyDescent="0.25">
      <c r="B514" s="34">
        <v>210601295</v>
      </c>
      <c r="C514" s="34" t="s">
        <v>145</v>
      </c>
      <c r="D514" s="192" t="str">
        <f t="shared" si="31"/>
        <v/>
      </c>
      <c r="E514" s="192" t="str">
        <f t="shared" si="32"/>
        <v/>
      </c>
      <c r="F514" s="200">
        <v>210601295</v>
      </c>
      <c r="G514" s="200" t="s">
        <v>145</v>
      </c>
      <c r="H514" s="189">
        <v>-94812</v>
      </c>
      <c r="I514" s="193"/>
      <c r="J514" s="189">
        <v>-345672</v>
      </c>
      <c r="K514" s="189"/>
      <c r="L514" s="47" t="s">
        <v>317</v>
      </c>
    </row>
    <row r="515" spans="1:12" ht="17.399999999999999" customHeight="1" x14ac:dyDescent="0.25">
      <c r="B515" s="34">
        <v>210601296</v>
      </c>
      <c r="C515" s="34" t="s">
        <v>146</v>
      </c>
      <c r="D515" s="192" t="str">
        <f t="shared" si="31"/>
        <v/>
      </c>
      <c r="E515" s="192" t="str">
        <f t="shared" si="32"/>
        <v/>
      </c>
      <c r="F515" s="200">
        <v>210601296</v>
      </c>
      <c r="G515" s="200" t="s">
        <v>146</v>
      </c>
      <c r="H515" s="189"/>
      <c r="I515" s="193"/>
      <c r="J515" s="189"/>
      <c r="K515" s="193"/>
      <c r="L515" s="47" t="s">
        <v>317</v>
      </c>
    </row>
    <row r="516" spans="1:12" ht="17.399999999999999" customHeight="1" x14ac:dyDescent="0.25">
      <c r="B516" s="34">
        <v>210601297</v>
      </c>
      <c r="C516" s="34" t="s">
        <v>147</v>
      </c>
      <c r="D516" s="192" t="str">
        <f t="shared" si="31"/>
        <v/>
      </c>
      <c r="E516" s="192" t="str">
        <f t="shared" si="32"/>
        <v/>
      </c>
      <c r="F516" s="200">
        <v>210601297</v>
      </c>
      <c r="G516" s="200" t="s">
        <v>147</v>
      </c>
      <c r="H516" s="189">
        <v>-279852</v>
      </c>
      <c r="I516" s="193"/>
      <c r="J516" s="189">
        <v>-314867</v>
      </c>
      <c r="K516" s="189"/>
      <c r="L516" s="47" t="s">
        <v>317</v>
      </c>
    </row>
    <row r="517" spans="1:12" ht="17.399999999999999" customHeight="1" x14ac:dyDescent="0.25">
      <c r="B517" s="34">
        <v>210601300</v>
      </c>
      <c r="C517" s="34" t="s">
        <v>148</v>
      </c>
      <c r="D517" s="192" t="str">
        <f t="shared" si="31"/>
        <v/>
      </c>
      <c r="E517" s="192" t="str">
        <f t="shared" si="32"/>
        <v/>
      </c>
      <c r="F517" s="200">
        <v>210601300</v>
      </c>
      <c r="G517" s="200" t="s">
        <v>148</v>
      </c>
      <c r="H517" s="193"/>
      <c r="I517" s="193"/>
      <c r="J517" s="193"/>
      <c r="K517" s="193"/>
      <c r="L517" s="47" t="s">
        <v>317</v>
      </c>
    </row>
    <row r="518" spans="1:12" ht="17.399999999999999" customHeight="1" x14ac:dyDescent="0.25">
      <c r="B518" s="34">
        <v>210601329</v>
      </c>
      <c r="C518" s="34" t="s">
        <v>149</v>
      </c>
      <c r="D518" s="192" t="str">
        <f t="shared" si="31"/>
        <v/>
      </c>
      <c r="E518" s="192" t="str">
        <f t="shared" si="32"/>
        <v/>
      </c>
      <c r="F518" s="200">
        <v>210601329</v>
      </c>
      <c r="G518" s="200" t="s">
        <v>149</v>
      </c>
      <c r="H518" s="189">
        <v>-8415270</v>
      </c>
      <c r="I518" s="193"/>
      <c r="J518" s="189">
        <v>-2100000</v>
      </c>
      <c r="K518" s="189"/>
      <c r="L518" s="47" t="s">
        <v>317</v>
      </c>
    </row>
    <row r="519" spans="1:12" ht="17.399999999999999" customHeight="1" x14ac:dyDescent="0.25">
      <c r="B519" s="34">
        <v>210601338</v>
      </c>
      <c r="C519" s="34" t="s">
        <v>150</v>
      </c>
      <c r="D519" s="192" t="str">
        <f t="shared" si="31"/>
        <v/>
      </c>
      <c r="E519" s="192" t="str">
        <f t="shared" si="32"/>
        <v/>
      </c>
      <c r="F519" s="200">
        <v>210601338</v>
      </c>
      <c r="G519" s="200" t="s">
        <v>150</v>
      </c>
      <c r="H519" s="189">
        <v>-1312319</v>
      </c>
      <c r="I519" s="193"/>
      <c r="J519" s="189">
        <v>-595385</v>
      </c>
      <c r="K519" s="189"/>
      <c r="L519" s="47" t="s">
        <v>317</v>
      </c>
    </row>
    <row r="520" spans="1:12" ht="17.399999999999999" customHeight="1" x14ac:dyDescent="0.25">
      <c r="B520" s="34">
        <v>210601366</v>
      </c>
      <c r="C520" s="34" t="s">
        <v>404</v>
      </c>
      <c r="D520" s="192" t="str">
        <f t="shared" si="31"/>
        <v/>
      </c>
      <c r="E520" s="192" t="str">
        <f t="shared" si="32"/>
        <v/>
      </c>
      <c r="F520" s="200">
        <v>210601366</v>
      </c>
      <c r="G520" s="200" t="s">
        <v>404</v>
      </c>
      <c r="H520" s="189">
        <v>-19800000</v>
      </c>
      <c r="I520" s="193"/>
      <c r="J520" s="189">
        <v>-11731850</v>
      </c>
      <c r="K520" s="189"/>
      <c r="L520" s="47" t="s">
        <v>317</v>
      </c>
    </row>
    <row r="521" spans="1:12" ht="17.399999999999999" customHeight="1" x14ac:dyDescent="0.25">
      <c r="B521" s="34">
        <v>210601367</v>
      </c>
      <c r="C521" s="34" t="s">
        <v>1040</v>
      </c>
      <c r="D521" s="192" t="str">
        <f t="shared" si="31"/>
        <v/>
      </c>
      <c r="E521" s="192" t="str">
        <f t="shared" si="32"/>
        <v/>
      </c>
      <c r="F521" s="200">
        <v>210601367</v>
      </c>
      <c r="G521" s="200" t="s">
        <v>1040</v>
      </c>
      <c r="H521" s="189">
        <v>-900000</v>
      </c>
      <c r="I521" s="193"/>
      <c r="J521" s="189">
        <v>-900000</v>
      </c>
      <c r="K521" s="189"/>
      <c r="L521" s="47" t="s">
        <v>317</v>
      </c>
    </row>
    <row r="522" spans="1:12" ht="17.399999999999999" customHeight="1" x14ac:dyDescent="0.25">
      <c r="B522" s="34">
        <v>210601368</v>
      </c>
      <c r="C522" s="34" t="s">
        <v>406</v>
      </c>
      <c r="D522" s="192" t="str">
        <f t="shared" si="31"/>
        <v/>
      </c>
      <c r="E522" s="192" t="str">
        <f t="shared" si="32"/>
        <v/>
      </c>
      <c r="F522" s="200">
        <v>210601368</v>
      </c>
      <c r="G522" s="200" t="s">
        <v>406</v>
      </c>
      <c r="H522" s="189">
        <v>-348800</v>
      </c>
      <c r="I522" s="193"/>
      <c r="J522" s="189">
        <v>-401129</v>
      </c>
      <c r="K522" s="189"/>
      <c r="L522" s="47" t="s">
        <v>317</v>
      </c>
    </row>
    <row r="523" spans="1:12" ht="17.399999999999999" customHeight="1" x14ac:dyDescent="0.25">
      <c r="B523" s="34">
        <v>210601456</v>
      </c>
      <c r="C523" s="34" t="s">
        <v>536</v>
      </c>
      <c r="D523" s="192" t="str">
        <f t="shared" si="31"/>
        <v/>
      </c>
      <c r="E523" s="192" t="str">
        <f t="shared" si="32"/>
        <v/>
      </c>
      <c r="F523" s="200">
        <v>210601456</v>
      </c>
      <c r="G523" s="200" t="s">
        <v>536</v>
      </c>
      <c r="H523" s="189">
        <v>-1473354</v>
      </c>
      <c r="I523" s="193"/>
      <c r="J523" s="189">
        <v>-2500855</v>
      </c>
      <c r="K523" s="189"/>
      <c r="L523" s="47"/>
    </row>
    <row r="524" spans="1:12" ht="17.399999999999999" customHeight="1" x14ac:dyDescent="0.25">
      <c r="B524" s="34">
        <v>210601471</v>
      </c>
      <c r="C524" s="34" t="s">
        <v>564</v>
      </c>
      <c r="D524" s="192" t="str">
        <f t="shared" si="31"/>
        <v/>
      </c>
      <c r="E524" s="192" t="str">
        <f t="shared" si="32"/>
        <v/>
      </c>
      <c r="F524" s="200">
        <v>210601471</v>
      </c>
      <c r="G524" s="200" t="s">
        <v>564</v>
      </c>
      <c r="H524" s="189">
        <v>-71543</v>
      </c>
      <c r="I524" s="193"/>
      <c r="J524" s="189">
        <v>-32088</v>
      </c>
      <c r="K524" s="189"/>
      <c r="L524" s="47"/>
    </row>
    <row r="525" spans="1:12" ht="17.399999999999999" customHeight="1" x14ac:dyDescent="0.25">
      <c r="B525" s="34">
        <v>210601475</v>
      </c>
      <c r="C525" s="34" t="s">
        <v>565</v>
      </c>
      <c r="D525" s="192" t="str">
        <f t="shared" si="31"/>
        <v/>
      </c>
      <c r="E525" s="192" t="str">
        <f t="shared" si="32"/>
        <v/>
      </c>
      <c r="F525" s="200">
        <v>210601475</v>
      </c>
      <c r="G525" s="200" t="s">
        <v>565</v>
      </c>
      <c r="H525" s="195">
        <v>-690879</v>
      </c>
      <c r="I525" s="193"/>
      <c r="J525" s="195">
        <v>-639379</v>
      </c>
      <c r="K525" s="195"/>
      <c r="L525" s="47"/>
    </row>
    <row r="526" spans="1:12" ht="17.399999999999999" customHeight="1" x14ac:dyDescent="0.25">
      <c r="A526" s="104" t="s">
        <v>684</v>
      </c>
      <c r="B526" s="34">
        <v>210601513</v>
      </c>
      <c r="C526" s="34" t="s">
        <v>955</v>
      </c>
      <c r="D526" s="192" t="str">
        <f t="shared" si="31"/>
        <v/>
      </c>
      <c r="E526" s="192" t="str">
        <f t="shared" si="32"/>
        <v/>
      </c>
      <c r="F526" s="200">
        <v>210601513</v>
      </c>
      <c r="G526" s="200" t="s">
        <v>955</v>
      </c>
      <c r="H526" s="193"/>
      <c r="I526" s="193"/>
      <c r="J526" s="193"/>
      <c r="K526" s="193"/>
      <c r="L526" s="47"/>
    </row>
    <row r="527" spans="1:12" ht="17.399999999999999" customHeight="1" x14ac:dyDescent="0.25">
      <c r="B527" s="34">
        <v>210601521</v>
      </c>
      <c r="C527" s="34" t="s">
        <v>650</v>
      </c>
      <c r="D527" s="192" t="str">
        <f t="shared" si="31"/>
        <v/>
      </c>
      <c r="E527" s="192" t="str">
        <f t="shared" si="32"/>
        <v/>
      </c>
      <c r="F527" s="200">
        <v>210601521</v>
      </c>
      <c r="G527" s="200" t="s">
        <v>650</v>
      </c>
      <c r="H527" s="189">
        <v>-531735</v>
      </c>
      <c r="I527" s="193"/>
      <c r="J527" s="189">
        <v>-2585584</v>
      </c>
      <c r="K527" s="189"/>
      <c r="L527" s="47"/>
    </row>
    <row r="528" spans="1:12" ht="17.399999999999999" customHeight="1" x14ac:dyDescent="0.25">
      <c r="B528" s="34">
        <v>210601541</v>
      </c>
      <c r="C528" s="34" t="s">
        <v>651</v>
      </c>
      <c r="D528" s="192" t="str">
        <f t="shared" si="31"/>
        <v/>
      </c>
      <c r="E528" s="192" t="str">
        <f t="shared" si="32"/>
        <v/>
      </c>
      <c r="F528" s="200">
        <v>210601541</v>
      </c>
      <c r="G528" s="200" t="s">
        <v>651</v>
      </c>
      <c r="H528" s="195">
        <v>-246443</v>
      </c>
      <c r="I528" s="193"/>
      <c r="J528" s="195">
        <v>-217585</v>
      </c>
      <c r="K528" s="195"/>
      <c r="L528" s="47"/>
    </row>
    <row r="529" spans="2:12" ht="17.399999999999999" customHeight="1" x14ac:dyDescent="0.25">
      <c r="B529" s="34">
        <v>210601542</v>
      </c>
      <c r="C529" s="34" t="s">
        <v>652</v>
      </c>
      <c r="D529" s="192" t="str">
        <f t="shared" si="31"/>
        <v/>
      </c>
      <c r="E529" s="192" t="str">
        <f t="shared" si="32"/>
        <v/>
      </c>
      <c r="F529" s="200">
        <v>210601542</v>
      </c>
      <c r="G529" s="200" t="s">
        <v>652</v>
      </c>
      <c r="H529" s="195">
        <v>-1493662</v>
      </c>
      <c r="I529" s="193"/>
      <c r="J529" s="195">
        <v>-772273</v>
      </c>
      <c r="K529" s="195"/>
      <c r="L529" s="47"/>
    </row>
    <row r="530" spans="2:12" ht="17.399999999999999" customHeight="1" x14ac:dyDescent="0.25">
      <c r="B530" s="34">
        <v>210601543</v>
      </c>
      <c r="C530" s="34" t="s">
        <v>653</v>
      </c>
      <c r="D530" s="192" t="str">
        <f t="shared" si="31"/>
        <v/>
      </c>
      <c r="E530" s="192" t="str">
        <f t="shared" si="32"/>
        <v/>
      </c>
      <c r="F530" s="200">
        <v>210601543</v>
      </c>
      <c r="G530" s="200" t="s">
        <v>653</v>
      </c>
      <c r="H530" s="195">
        <v>-28211</v>
      </c>
      <c r="I530" s="193"/>
      <c r="J530" s="195">
        <v>-444199</v>
      </c>
      <c r="K530" s="195"/>
      <c r="L530" s="47"/>
    </row>
    <row r="531" spans="2:12" ht="17.399999999999999" customHeight="1" x14ac:dyDescent="0.25">
      <c r="B531" s="34">
        <v>210601577</v>
      </c>
      <c r="C531" s="34" t="s">
        <v>706</v>
      </c>
      <c r="D531" s="192" t="str">
        <f t="shared" si="31"/>
        <v/>
      </c>
      <c r="E531" s="192" t="str">
        <f t="shared" si="32"/>
        <v/>
      </c>
      <c r="F531" s="200">
        <v>210601577</v>
      </c>
      <c r="G531" s="200" t="s">
        <v>706</v>
      </c>
      <c r="H531" s="195">
        <v>-16322</v>
      </c>
      <c r="I531" s="193"/>
      <c r="J531" s="195">
        <v>-322647</v>
      </c>
      <c r="K531" s="195"/>
      <c r="L531" s="47"/>
    </row>
    <row r="532" spans="2:12" ht="17.399999999999999" customHeight="1" x14ac:dyDescent="0.25">
      <c r="B532" s="34">
        <v>210601579</v>
      </c>
      <c r="C532" s="34" t="s">
        <v>740</v>
      </c>
      <c r="D532" s="192" t="str">
        <f t="shared" si="31"/>
        <v/>
      </c>
      <c r="E532" s="192" t="str">
        <f t="shared" si="32"/>
        <v/>
      </c>
      <c r="F532" s="200">
        <v>210601579</v>
      </c>
      <c r="G532" s="200" t="s">
        <v>740</v>
      </c>
      <c r="H532" s="195">
        <v>0</v>
      </c>
      <c r="I532" s="193"/>
      <c r="J532" s="195">
        <v>0</v>
      </c>
      <c r="K532" s="195"/>
      <c r="L532" s="47"/>
    </row>
    <row r="533" spans="2:12" ht="17.399999999999999" customHeight="1" x14ac:dyDescent="0.25">
      <c r="B533" s="34">
        <v>210601580</v>
      </c>
      <c r="C533" s="34" t="s">
        <v>741</v>
      </c>
      <c r="D533" s="192" t="str">
        <f t="shared" si="31"/>
        <v/>
      </c>
      <c r="E533" s="192" t="str">
        <f t="shared" si="32"/>
        <v/>
      </c>
      <c r="F533" s="200">
        <v>210601580</v>
      </c>
      <c r="G533" s="200" t="s">
        <v>741</v>
      </c>
      <c r="H533" s="195">
        <v>-747169</v>
      </c>
      <c r="I533" s="193"/>
      <c r="J533" s="195">
        <v>-947157</v>
      </c>
      <c r="K533" s="195"/>
      <c r="L533" s="47"/>
    </row>
    <row r="534" spans="2:12" ht="17.399999999999999" customHeight="1" x14ac:dyDescent="0.25">
      <c r="B534" s="34">
        <v>210601681</v>
      </c>
      <c r="C534" s="34" t="s">
        <v>844</v>
      </c>
      <c r="D534" s="192" t="str">
        <f t="shared" si="31"/>
        <v/>
      </c>
      <c r="E534" s="192" t="str">
        <f t="shared" si="32"/>
        <v/>
      </c>
      <c r="F534" s="200">
        <v>210601681</v>
      </c>
      <c r="G534" s="200" t="s">
        <v>844</v>
      </c>
      <c r="H534" s="195">
        <v>0</v>
      </c>
      <c r="I534" s="193"/>
      <c r="J534" s="195">
        <v>0</v>
      </c>
      <c r="K534" s="195"/>
      <c r="L534" s="47"/>
    </row>
    <row r="535" spans="2:12" ht="17.399999999999999" customHeight="1" x14ac:dyDescent="0.25">
      <c r="B535" s="34">
        <v>210601734</v>
      </c>
      <c r="C535" s="34" t="s">
        <v>880</v>
      </c>
      <c r="D535" s="192" t="str">
        <f t="shared" si="31"/>
        <v/>
      </c>
      <c r="E535" s="192" t="str">
        <f t="shared" si="32"/>
        <v/>
      </c>
      <c r="F535" s="200">
        <v>210601734</v>
      </c>
      <c r="G535" s="200" t="s">
        <v>880</v>
      </c>
      <c r="H535" s="195">
        <v>-5477585</v>
      </c>
      <c r="I535" s="193"/>
      <c r="J535" s="195">
        <v>-5510259</v>
      </c>
      <c r="K535" s="195"/>
      <c r="L535" s="47"/>
    </row>
    <row r="536" spans="2:12" ht="17.399999999999999" customHeight="1" x14ac:dyDescent="0.25">
      <c r="B536" s="34">
        <v>210601735</v>
      </c>
      <c r="C536" s="34" t="s">
        <v>881</v>
      </c>
      <c r="D536" s="192" t="str">
        <f t="shared" si="31"/>
        <v/>
      </c>
      <c r="E536" s="192" t="str">
        <f t="shared" si="32"/>
        <v/>
      </c>
      <c r="F536" s="200">
        <v>210601735</v>
      </c>
      <c r="G536" s="200" t="s">
        <v>881</v>
      </c>
      <c r="H536" s="195">
        <v>-367775</v>
      </c>
      <c r="I536" s="193"/>
      <c r="J536" s="195">
        <v>-134470</v>
      </c>
      <c r="K536" s="195"/>
      <c r="L536" s="47"/>
    </row>
    <row r="537" spans="2:12" ht="17.399999999999999" customHeight="1" x14ac:dyDescent="0.25">
      <c r="B537" s="34">
        <v>210601737</v>
      </c>
      <c r="C537" s="34" t="s">
        <v>901</v>
      </c>
      <c r="D537" s="192" t="str">
        <f t="shared" si="31"/>
        <v/>
      </c>
      <c r="E537" s="192" t="str">
        <f t="shared" si="32"/>
        <v/>
      </c>
      <c r="F537" s="200">
        <v>210601737</v>
      </c>
      <c r="G537" s="200" t="s">
        <v>901</v>
      </c>
      <c r="H537" s="195">
        <v>-164607</v>
      </c>
      <c r="I537" s="193"/>
      <c r="J537" s="195">
        <v>-894157</v>
      </c>
      <c r="K537" s="195"/>
      <c r="L537" s="47"/>
    </row>
    <row r="538" spans="2:12" ht="17.399999999999999" customHeight="1" x14ac:dyDescent="0.25">
      <c r="B538" s="34">
        <v>210601738</v>
      </c>
      <c r="C538" s="34" t="s">
        <v>902</v>
      </c>
      <c r="D538" s="192" t="str">
        <f t="shared" si="31"/>
        <v/>
      </c>
      <c r="E538" s="192" t="str">
        <f t="shared" si="32"/>
        <v/>
      </c>
      <c r="F538" s="200">
        <v>210601738</v>
      </c>
      <c r="G538" s="200" t="s">
        <v>902</v>
      </c>
      <c r="H538" s="195">
        <v>-210100</v>
      </c>
      <c r="I538" s="193"/>
      <c r="J538" s="195">
        <v>-103458</v>
      </c>
      <c r="K538" s="195"/>
      <c r="L538" s="47"/>
    </row>
    <row r="539" spans="2:12" ht="17.399999999999999" customHeight="1" x14ac:dyDescent="0.25">
      <c r="B539" s="34">
        <v>210601739</v>
      </c>
      <c r="C539" s="34" t="s">
        <v>903</v>
      </c>
      <c r="D539" s="192" t="str">
        <f t="shared" si="31"/>
        <v/>
      </c>
      <c r="E539" s="192" t="str">
        <f t="shared" si="32"/>
        <v/>
      </c>
      <c r="F539" s="200">
        <v>210601739</v>
      </c>
      <c r="G539" s="200" t="s">
        <v>903</v>
      </c>
      <c r="H539" s="195">
        <v>0</v>
      </c>
      <c r="I539" s="193"/>
      <c r="J539" s="195">
        <v>-128711</v>
      </c>
      <c r="K539" s="195"/>
      <c r="L539" s="47"/>
    </row>
    <row r="540" spans="2:12" ht="17.399999999999999" customHeight="1" x14ac:dyDescent="0.25">
      <c r="B540" s="34">
        <v>210601740</v>
      </c>
      <c r="C540" s="34" t="s">
        <v>904</v>
      </c>
      <c r="D540" s="192" t="str">
        <f t="shared" si="31"/>
        <v/>
      </c>
      <c r="E540" s="192" t="str">
        <f t="shared" si="32"/>
        <v/>
      </c>
      <c r="F540" s="200">
        <v>210601740</v>
      </c>
      <c r="G540" s="200" t="s">
        <v>904</v>
      </c>
      <c r="H540" s="195">
        <v>-9313623</v>
      </c>
      <c r="I540" s="193"/>
      <c r="J540" s="195">
        <v>-6000284</v>
      </c>
      <c r="K540" s="195"/>
      <c r="L540" s="47"/>
    </row>
    <row r="541" spans="2:12" ht="17.399999999999999" customHeight="1" x14ac:dyDescent="0.25">
      <c r="B541" s="34">
        <v>210601862</v>
      </c>
      <c r="C541" s="34" t="s">
        <v>405</v>
      </c>
      <c r="D541" s="192" t="str">
        <f t="shared" si="31"/>
        <v/>
      </c>
      <c r="E541" s="192" t="str">
        <f t="shared" si="32"/>
        <v/>
      </c>
      <c r="F541" s="200">
        <v>210601862</v>
      </c>
      <c r="G541" s="200" t="s">
        <v>405</v>
      </c>
      <c r="H541" s="195">
        <v>0</v>
      </c>
      <c r="I541" s="193"/>
      <c r="J541" s="195"/>
      <c r="K541" s="195"/>
      <c r="L541" s="47"/>
    </row>
    <row r="542" spans="2:12" ht="17.399999999999999" customHeight="1" x14ac:dyDescent="0.25">
      <c r="B542" s="221">
        <v>210601903</v>
      </c>
      <c r="C542" s="221" t="s">
        <v>1093</v>
      </c>
      <c r="D542" s="192" t="str">
        <f t="shared" ref="D542:D554" si="33">IF(B542=F542,"","@@@@@")</f>
        <v/>
      </c>
      <c r="E542" s="192" t="str">
        <f t="shared" ref="E542:E554" si="34">IF(C542=G542,"","@@@@@")</f>
        <v/>
      </c>
      <c r="F542" s="200">
        <v>210601903</v>
      </c>
      <c r="G542" s="200" t="s">
        <v>1093</v>
      </c>
      <c r="H542" s="195">
        <v>-1596482</v>
      </c>
      <c r="I542" s="193"/>
      <c r="J542" s="195"/>
      <c r="K542" s="195"/>
      <c r="L542" s="47"/>
    </row>
    <row r="543" spans="2:12" ht="17.399999999999999" customHeight="1" x14ac:dyDescent="0.25">
      <c r="B543" s="34">
        <v>210602282</v>
      </c>
      <c r="C543" s="34" t="s">
        <v>151</v>
      </c>
      <c r="D543" s="192" t="str">
        <f t="shared" si="33"/>
        <v/>
      </c>
      <c r="E543" s="192" t="str">
        <f t="shared" si="34"/>
        <v/>
      </c>
      <c r="F543" s="200">
        <v>210602282</v>
      </c>
      <c r="G543" s="200" t="s">
        <v>151</v>
      </c>
      <c r="H543" s="189">
        <v>-2179770</v>
      </c>
      <c r="I543" s="193"/>
      <c r="J543" s="189">
        <v>-295425</v>
      </c>
      <c r="K543" s="189"/>
      <c r="L543" s="47" t="s">
        <v>504</v>
      </c>
    </row>
    <row r="544" spans="2:12" ht="17.399999999999999" customHeight="1" x14ac:dyDescent="0.25">
      <c r="B544" s="34">
        <v>210602320</v>
      </c>
      <c r="C544" s="34" t="s">
        <v>152</v>
      </c>
      <c r="D544" s="192" t="str">
        <f t="shared" si="33"/>
        <v/>
      </c>
      <c r="E544" s="192" t="str">
        <f t="shared" si="34"/>
        <v/>
      </c>
      <c r="F544" s="200">
        <v>210602320</v>
      </c>
      <c r="G544" s="200" t="s">
        <v>152</v>
      </c>
      <c r="H544" s="193"/>
      <c r="I544" s="193"/>
      <c r="J544" s="193"/>
      <c r="K544" s="193"/>
      <c r="L544" s="47" t="s">
        <v>504</v>
      </c>
    </row>
    <row r="545" spans="2:12" ht="17.399999999999999" customHeight="1" x14ac:dyDescent="0.25">
      <c r="B545" s="34">
        <v>210602444</v>
      </c>
      <c r="C545" s="34" t="s">
        <v>537</v>
      </c>
      <c r="D545" s="192" t="str">
        <f t="shared" si="33"/>
        <v/>
      </c>
      <c r="E545" s="192" t="str">
        <f t="shared" si="34"/>
        <v/>
      </c>
      <c r="F545" s="200">
        <v>210602444</v>
      </c>
      <c r="G545" s="200" t="s">
        <v>537</v>
      </c>
      <c r="H545" s="193"/>
      <c r="I545" s="193"/>
      <c r="J545" s="193"/>
      <c r="K545" s="193"/>
      <c r="L545" s="47"/>
    </row>
    <row r="546" spans="2:12" ht="17.399999999999999" customHeight="1" x14ac:dyDescent="0.25">
      <c r="B546" s="34">
        <v>210602470</v>
      </c>
      <c r="C546" s="34" t="s">
        <v>1041</v>
      </c>
      <c r="D546" s="192" t="str">
        <f t="shared" si="33"/>
        <v/>
      </c>
      <c r="E546" s="192" t="str">
        <f t="shared" si="34"/>
        <v/>
      </c>
      <c r="F546" s="200">
        <v>210602470</v>
      </c>
      <c r="G546" s="200" t="s">
        <v>1041</v>
      </c>
      <c r="H546" s="189">
        <v>127221</v>
      </c>
      <c r="I546" s="193"/>
      <c r="J546" s="189"/>
      <c r="K546" s="193"/>
      <c r="L546" s="47"/>
    </row>
    <row r="547" spans="2:12" ht="17.399999999999999" customHeight="1" x14ac:dyDescent="0.25">
      <c r="B547" s="34">
        <v>210602533</v>
      </c>
      <c r="C547" s="34" t="s">
        <v>1094</v>
      </c>
      <c r="D547" s="192" t="str">
        <f t="shared" si="33"/>
        <v/>
      </c>
      <c r="E547" s="192" t="str">
        <f t="shared" si="34"/>
        <v/>
      </c>
      <c r="F547" s="200">
        <v>210602533</v>
      </c>
      <c r="G547" s="200" t="s">
        <v>1094</v>
      </c>
      <c r="H547" s="193">
        <v>0</v>
      </c>
      <c r="I547" s="193"/>
      <c r="J547" s="193"/>
      <c r="K547" s="193"/>
      <c r="L547" s="47"/>
    </row>
    <row r="548" spans="2:12" ht="17.399999999999999" customHeight="1" x14ac:dyDescent="0.25">
      <c r="B548" s="34">
        <v>210602669</v>
      </c>
      <c r="C548" s="34" t="s">
        <v>845</v>
      </c>
      <c r="D548" s="192" t="str">
        <f t="shared" si="33"/>
        <v/>
      </c>
      <c r="E548" s="192" t="str">
        <f t="shared" si="34"/>
        <v/>
      </c>
      <c r="F548" s="200">
        <v>210602669</v>
      </c>
      <c r="G548" s="200" t="s">
        <v>845</v>
      </c>
      <c r="H548" s="193">
        <v>0</v>
      </c>
      <c r="I548" s="193"/>
      <c r="J548" s="195">
        <v>0</v>
      </c>
      <c r="K548" s="195"/>
      <c r="L548" s="47"/>
    </row>
    <row r="549" spans="2:12" ht="17.399999999999999" customHeight="1" x14ac:dyDescent="0.25">
      <c r="B549" s="34">
        <v>210602770</v>
      </c>
      <c r="C549" s="34" t="s">
        <v>905</v>
      </c>
      <c r="D549" s="192" t="str">
        <f t="shared" si="33"/>
        <v/>
      </c>
      <c r="E549" s="192" t="str">
        <f t="shared" si="34"/>
        <v/>
      </c>
      <c r="F549" s="200">
        <v>210602770</v>
      </c>
      <c r="G549" s="200" t="s">
        <v>905</v>
      </c>
      <c r="H549" s="195">
        <v>-34465016</v>
      </c>
      <c r="I549" s="193"/>
      <c r="J549" s="195">
        <v>46429</v>
      </c>
      <c r="K549" s="195"/>
      <c r="L549" s="47"/>
    </row>
    <row r="550" spans="2:12" ht="17.399999999999999" customHeight="1" x14ac:dyDescent="0.25">
      <c r="B550" s="34">
        <v>210701280</v>
      </c>
      <c r="C550" s="34" t="s">
        <v>153</v>
      </c>
      <c r="D550" s="192" t="str">
        <f t="shared" si="33"/>
        <v/>
      </c>
      <c r="E550" s="192" t="str">
        <f t="shared" si="34"/>
        <v/>
      </c>
      <c r="F550" s="200">
        <v>210701280</v>
      </c>
      <c r="G550" s="200" t="s">
        <v>153</v>
      </c>
      <c r="H550" s="189">
        <v>0</v>
      </c>
      <c r="I550" s="193"/>
      <c r="J550" s="189">
        <v>0</v>
      </c>
      <c r="K550" s="189"/>
      <c r="L550" s="47" t="s">
        <v>317</v>
      </c>
    </row>
    <row r="551" spans="2:12" ht="17.399999999999999" customHeight="1" x14ac:dyDescent="0.25">
      <c r="B551" s="34">
        <v>210701281</v>
      </c>
      <c r="C551" s="34" t="s">
        <v>154</v>
      </c>
      <c r="D551" s="192" t="str">
        <f t="shared" si="33"/>
        <v/>
      </c>
      <c r="E551" s="192" t="str">
        <f t="shared" si="34"/>
        <v/>
      </c>
      <c r="F551" s="200">
        <v>210701281</v>
      </c>
      <c r="G551" s="200" t="s">
        <v>154</v>
      </c>
      <c r="H551" s="189">
        <v>0</v>
      </c>
      <c r="I551" s="193"/>
      <c r="J551" s="189">
        <v>0</v>
      </c>
      <c r="K551" s="189"/>
      <c r="L551" s="47" t="s">
        <v>317</v>
      </c>
    </row>
    <row r="552" spans="2:12" ht="17.399999999999999" customHeight="1" x14ac:dyDescent="0.25">
      <c r="B552" s="34">
        <v>210801325</v>
      </c>
      <c r="C552" s="34" t="s">
        <v>155</v>
      </c>
      <c r="D552" s="192" t="str">
        <f t="shared" si="33"/>
        <v/>
      </c>
      <c r="E552" s="192" t="str">
        <f t="shared" si="34"/>
        <v/>
      </c>
      <c r="F552" s="200">
        <v>210801325</v>
      </c>
      <c r="G552" s="200" t="s">
        <v>155</v>
      </c>
      <c r="H552" s="189">
        <v>-76619837</v>
      </c>
      <c r="I552" s="193"/>
      <c r="J552" s="189">
        <v>-209776488</v>
      </c>
      <c r="K552" s="189"/>
      <c r="L552" s="47" t="s">
        <v>506</v>
      </c>
    </row>
    <row r="553" spans="2:12" ht="17.399999999999999" customHeight="1" x14ac:dyDescent="0.25">
      <c r="B553" s="34">
        <v>210801372</v>
      </c>
      <c r="C553" s="34" t="s">
        <v>407</v>
      </c>
      <c r="D553" s="192" t="str">
        <f t="shared" si="33"/>
        <v/>
      </c>
      <c r="E553" s="192" t="str">
        <f t="shared" si="34"/>
        <v/>
      </c>
      <c r="F553" s="200">
        <v>210801372</v>
      </c>
      <c r="G553" s="200" t="s">
        <v>407</v>
      </c>
      <c r="H553" s="189">
        <v>-500000000</v>
      </c>
      <c r="I553" s="193"/>
      <c r="J553" s="189">
        <v>0</v>
      </c>
      <c r="K553" s="189"/>
      <c r="L553" s="47" t="s">
        <v>506</v>
      </c>
    </row>
    <row r="554" spans="2:12" ht="17.399999999999999" customHeight="1" x14ac:dyDescent="0.25">
      <c r="B554" s="34">
        <v>210801547</v>
      </c>
      <c r="C554" s="34" t="s">
        <v>707</v>
      </c>
      <c r="D554" s="192" t="str">
        <f t="shared" si="33"/>
        <v/>
      </c>
      <c r="E554" s="192" t="str">
        <f t="shared" si="34"/>
        <v/>
      </c>
      <c r="F554" s="200">
        <v>210801547</v>
      </c>
      <c r="G554" s="200" t="s">
        <v>707</v>
      </c>
      <c r="H554" s="189">
        <v>-1183341819</v>
      </c>
      <c r="I554" s="193"/>
      <c r="J554" s="189">
        <v>-1184482682</v>
      </c>
      <c r="K554" s="189"/>
      <c r="L554" s="47"/>
    </row>
    <row r="555" spans="2:12" ht="17.399999999999999" customHeight="1" x14ac:dyDescent="0.25">
      <c r="B555" s="221">
        <v>210801895</v>
      </c>
      <c r="C555" s="221" t="s">
        <v>1095</v>
      </c>
      <c r="D555" s="192" t="str">
        <f t="shared" ref="D555:D565" si="35">IF(B555=F555,"","@@@@@")</f>
        <v/>
      </c>
      <c r="E555" s="192" t="str">
        <f t="shared" ref="E555:E565" si="36">IF(C555=G555,"","@@@@@")</f>
        <v/>
      </c>
      <c r="F555" s="200">
        <v>210801895</v>
      </c>
      <c r="G555" s="200" t="s">
        <v>1095</v>
      </c>
      <c r="H555" s="193"/>
      <c r="I555" s="193"/>
      <c r="J555" s="193"/>
      <c r="K555" s="189"/>
      <c r="L555" s="47"/>
    </row>
    <row r="556" spans="2:12" ht="17.399999999999999" customHeight="1" x14ac:dyDescent="0.25">
      <c r="B556" s="221">
        <v>210801909</v>
      </c>
      <c r="C556" s="221" t="s">
        <v>1096</v>
      </c>
      <c r="D556" s="192" t="str">
        <f t="shared" si="35"/>
        <v/>
      </c>
      <c r="E556" s="192" t="str">
        <f t="shared" si="36"/>
        <v/>
      </c>
      <c r="F556" s="200">
        <v>210801909</v>
      </c>
      <c r="G556" s="200" t="s">
        <v>1096</v>
      </c>
      <c r="H556" s="189">
        <v>100000</v>
      </c>
      <c r="I556" s="193"/>
      <c r="J556" s="189"/>
      <c r="K556" s="189"/>
      <c r="L556" s="47"/>
    </row>
    <row r="557" spans="2:12" ht="17.399999999999999" customHeight="1" x14ac:dyDescent="0.25">
      <c r="B557" s="34">
        <v>210901557</v>
      </c>
      <c r="C557" s="34" t="s">
        <v>708</v>
      </c>
      <c r="D557" s="192" t="str">
        <f t="shared" si="35"/>
        <v/>
      </c>
      <c r="E557" s="192" t="str">
        <f t="shared" si="36"/>
        <v/>
      </c>
      <c r="F557" s="200">
        <v>210901557</v>
      </c>
      <c r="G557" s="200" t="s">
        <v>708</v>
      </c>
      <c r="H557" s="197"/>
      <c r="I557" s="193"/>
      <c r="J557" s="197"/>
      <c r="K557" s="217"/>
      <c r="L557" s="47"/>
    </row>
    <row r="558" spans="2:12" ht="17.399999999999999" customHeight="1" x14ac:dyDescent="0.25">
      <c r="B558" s="34">
        <v>210902559</v>
      </c>
      <c r="C558" s="34" t="s">
        <v>709</v>
      </c>
      <c r="D558" s="192" t="str">
        <f t="shared" si="35"/>
        <v/>
      </c>
      <c r="E558" s="192" t="str">
        <f t="shared" si="36"/>
        <v/>
      </c>
      <c r="F558" s="200">
        <v>210902559</v>
      </c>
      <c r="G558" s="200" t="s">
        <v>709</v>
      </c>
      <c r="H558" s="197">
        <v>4248056</v>
      </c>
      <c r="I558" s="193"/>
      <c r="J558" s="197">
        <v>6713939</v>
      </c>
      <c r="K558" s="197"/>
      <c r="L558" s="47"/>
    </row>
    <row r="559" spans="2:12" ht="17.399999999999999" customHeight="1" x14ac:dyDescent="0.25">
      <c r="B559" s="34">
        <v>210903560</v>
      </c>
      <c r="C559" s="34" t="s">
        <v>710</v>
      </c>
      <c r="D559" s="192" t="str">
        <f t="shared" si="35"/>
        <v/>
      </c>
      <c r="E559" s="192" t="str">
        <f t="shared" si="36"/>
        <v/>
      </c>
      <c r="F559" s="200">
        <v>210903560</v>
      </c>
      <c r="G559" s="200" t="s">
        <v>710</v>
      </c>
      <c r="H559" s="197">
        <v>15908431</v>
      </c>
      <c r="I559" s="193"/>
      <c r="J559" s="197">
        <v>33598911</v>
      </c>
      <c r="K559" s="197"/>
      <c r="L559" s="47"/>
    </row>
    <row r="560" spans="2:12" ht="17.399999999999999" customHeight="1" x14ac:dyDescent="0.25">
      <c r="B560" s="34">
        <v>210904575</v>
      </c>
      <c r="C560" s="34" t="s">
        <v>711</v>
      </c>
      <c r="D560" s="192" t="str">
        <f t="shared" si="35"/>
        <v/>
      </c>
      <c r="E560" s="192" t="str">
        <f t="shared" si="36"/>
        <v/>
      </c>
      <c r="F560" s="200">
        <v>210904575</v>
      </c>
      <c r="G560" s="200" t="s">
        <v>711</v>
      </c>
      <c r="H560" s="217"/>
      <c r="I560" s="193"/>
      <c r="J560" s="217"/>
      <c r="K560" s="217"/>
      <c r="L560" s="47"/>
    </row>
    <row r="561" spans="1:12" ht="17.399999999999999" customHeight="1" x14ac:dyDescent="0.25">
      <c r="B561" s="34">
        <v>211001697</v>
      </c>
      <c r="C561" s="34" t="s">
        <v>846</v>
      </c>
      <c r="D561" s="192" t="str">
        <f t="shared" si="35"/>
        <v/>
      </c>
      <c r="E561" s="192" t="str">
        <f t="shared" si="36"/>
        <v/>
      </c>
      <c r="F561" s="200">
        <v>211001697</v>
      </c>
      <c r="G561" s="200" t="s">
        <v>846</v>
      </c>
      <c r="H561" s="217"/>
      <c r="I561" s="193"/>
      <c r="J561" s="217"/>
      <c r="K561" s="217"/>
      <c r="L561" s="47"/>
    </row>
    <row r="562" spans="1:12" ht="17.399999999999999" customHeight="1" x14ac:dyDescent="0.25">
      <c r="B562" s="34">
        <v>211001700</v>
      </c>
      <c r="C562" s="34" t="s">
        <v>847</v>
      </c>
      <c r="D562" s="192" t="str">
        <f t="shared" si="35"/>
        <v/>
      </c>
      <c r="E562" s="192" t="str">
        <f t="shared" si="36"/>
        <v/>
      </c>
      <c r="F562" s="200">
        <v>211001700</v>
      </c>
      <c r="G562" s="200" t="s">
        <v>847</v>
      </c>
      <c r="H562" s="220">
        <v>-500</v>
      </c>
      <c r="I562" s="193"/>
      <c r="J562" s="220">
        <v>-500</v>
      </c>
      <c r="K562" s="220"/>
      <c r="L562" s="47"/>
    </row>
    <row r="563" spans="1:12" ht="17.399999999999999" customHeight="1" x14ac:dyDescent="0.25">
      <c r="B563" s="34">
        <v>211002701</v>
      </c>
      <c r="C563" s="34" t="s">
        <v>848</v>
      </c>
      <c r="D563" s="192" t="str">
        <f t="shared" si="35"/>
        <v/>
      </c>
      <c r="E563" s="192" t="str">
        <f t="shared" si="36"/>
        <v/>
      </c>
      <c r="F563" s="200">
        <v>211002701</v>
      </c>
      <c r="G563" s="200" t="s">
        <v>848</v>
      </c>
      <c r="H563" s="220">
        <v>-34567861</v>
      </c>
      <c r="I563" s="193"/>
      <c r="J563" s="220">
        <v>-58738499</v>
      </c>
      <c r="K563" s="220"/>
      <c r="L563" s="47"/>
    </row>
    <row r="564" spans="1:12" ht="17.399999999999999" customHeight="1" x14ac:dyDescent="0.25">
      <c r="B564" s="34">
        <v>211003696</v>
      </c>
      <c r="C564" s="34" t="s">
        <v>849</v>
      </c>
      <c r="D564" s="192" t="str">
        <f t="shared" si="35"/>
        <v/>
      </c>
      <c r="E564" s="192" t="str">
        <f t="shared" si="36"/>
        <v/>
      </c>
      <c r="F564" s="200">
        <v>211003696</v>
      </c>
      <c r="G564" s="200" t="s">
        <v>849</v>
      </c>
      <c r="H564" s="220">
        <v>-1450</v>
      </c>
      <c r="I564" s="193"/>
      <c r="J564" s="220">
        <v>-11008</v>
      </c>
      <c r="K564" s="220"/>
      <c r="L564" s="47"/>
    </row>
    <row r="565" spans="1:12" ht="17.399999999999999" customHeight="1" x14ac:dyDescent="0.25">
      <c r="B565" s="34">
        <v>211101827</v>
      </c>
      <c r="C565" s="34" t="s">
        <v>1042</v>
      </c>
      <c r="D565" s="192" t="str">
        <f t="shared" si="35"/>
        <v/>
      </c>
      <c r="E565" s="192" t="str">
        <f t="shared" si="36"/>
        <v/>
      </c>
      <c r="F565" s="200">
        <v>211101827</v>
      </c>
      <c r="G565" s="200" t="s">
        <v>1042</v>
      </c>
      <c r="H565" s="220">
        <v>-200000000</v>
      </c>
      <c r="I565" s="193"/>
      <c r="J565" s="220"/>
      <c r="K565" s="220"/>
      <c r="L565" s="47"/>
    </row>
    <row r="566" spans="1:12" ht="17.399999999999999" customHeight="1" x14ac:dyDescent="0.25">
      <c r="B566" s="221">
        <v>211201879</v>
      </c>
      <c r="C566" s="221" t="s">
        <v>1097</v>
      </c>
      <c r="D566" s="192" t="str">
        <f t="shared" ref="D566:D632" si="37">IF(B566=F566,"","@@@@@")</f>
        <v/>
      </c>
      <c r="E566" s="192" t="str">
        <f t="shared" ref="E566:E632" si="38">IF(C566=G566,"","@@@@@")</f>
        <v/>
      </c>
      <c r="F566" s="200">
        <v>211201879</v>
      </c>
      <c r="G566" s="200" t="s">
        <v>1097</v>
      </c>
      <c r="H566" s="220">
        <v>-416666000</v>
      </c>
      <c r="I566" s="193"/>
      <c r="J566" s="220"/>
      <c r="K566" s="220"/>
      <c r="L566" s="47"/>
    </row>
    <row r="567" spans="1:12" ht="17.399999999999999" customHeight="1" x14ac:dyDescent="0.25">
      <c r="B567" s="34">
        <v>220101186</v>
      </c>
      <c r="C567" s="34" t="s">
        <v>156</v>
      </c>
      <c r="D567" s="192" t="str">
        <f t="shared" si="37"/>
        <v/>
      </c>
      <c r="E567" s="192" t="str">
        <f t="shared" si="38"/>
        <v/>
      </c>
      <c r="F567" s="200">
        <v>220101186</v>
      </c>
      <c r="G567" s="200" t="s">
        <v>156</v>
      </c>
      <c r="H567" s="193">
        <v>-392100000</v>
      </c>
      <c r="I567" s="193"/>
      <c r="J567" s="193"/>
      <c r="K567" s="193"/>
      <c r="L567" s="47" t="s">
        <v>505</v>
      </c>
    </row>
    <row r="568" spans="1:12" ht="17.399999999999999" customHeight="1" x14ac:dyDescent="0.25">
      <c r="B568" s="34">
        <v>220101187</v>
      </c>
      <c r="C568" s="34" t="s">
        <v>461</v>
      </c>
      <c r="D568" s="192" t="str">
        <f t="shared" si="37"/>
        <v/>
      </c>
      <c r="E568" s="192" t="str">
        <f t="shared" si="38"/>
        <v/>
      </c>
      <c r="F568" s="200">
        <v>220101187</v>
      </c>
      <c r="G568" s="200" t="s">
        <v>461</v>
      </c>
      <c r="H568" s="189">
        <v>0</v>
      </c>
      <c r="I568" s="193"/>
      <c r="J568" s="189">
        <v>0</v>
      </c>
      <c r="K568" s="189"/>
      <c r="L568" s="47" t="s">
        <v>505</v>
      </c>
    </row>
    <row r="569" spans="1:12" ht="17.399999999999999" customHeight="1" x14ac:dyDescent="0.25">
      <c r="B569" s="34">
        <v>220101286</v>
      </c>
      <c r="C569" s="34" t="s">
        <v>654</v>
      </c>
      <c r="D569" s="192" t="str">
        <f t="shared" si="37"/>
        <v/>
      </c>
      <c r="E569" s="192" t="str">
        <f t="shared" si="38"/>
        <v/>
      </c>
      <c r="F569" s="200">
        <v>220101286</v>
      </c>
      <c r="G569" s="200" t="s">
        <v>654</v>
      </c>
      <c r="H569" s="193"/>
      <c r="I569" s="193"/>
      <c r="J569" s="193"/>
      <c r="K569" s="193"/>
      <c r="L569" s="47"/>
    </row>
    <row r="570" spans="1:12" ht="17.399999999999999" customHeight="1" x14ac:dyDescent="0.25">
      <c r="B570" s="34">
        <v>220101287</v>
      </c>
      <c r="C570" s="34" t="s">
        <v>655</v>
      </c>
      <c r="D570" s="192" t="str">
        <f t="shared" si="37"/>
        <v/>
      </c>
      <c r="E570" s="192" t="str">
        <f t="shared" si="38"/>
        <v/>
      </c>
      <c r="F570" s="200">
        <v>220101287</v>
      </c>
      <c r="G570" s="200" t="s">
        <v>655</v>
      </c>
      <c r="H570" s="193"/>
      <c r="I570" s="193"/>
      <c r="J570" s="193"/>
      <c r="K570" s="193"/>
      <c r="L570" s="47"/>
    </row>
    <row r="571" spans="1:12" ht="17.399999999999999" customHeight="1" x14ac:dyDescent="0.25">
      <c r="B571" s="34">
        <v>220102354</v>
      </c>
      <c r="C571" s="34" t="s">
        <v>343</v>
      </c>
      <c r="D571" s="192" t="str">
        <f t="shared" si="37"/>
        <v/>
      </c>
      <c r="E571" s="192" t="str">
        <f t="shared" si="38"/>
        <v/>
      </c>
      <c r="F571" s="200">
        <v>220102354</v>
      </c>
      <c r="G571" s="200" t="s">
        <v>343</v>
      </c>
      <c r="H571" s="193"/>
      <c r="I571" s="193"/>
      <c r="J571" s="193"/>
      <c r="K571" s="193"/>
      <c r="L571" s="47" t="s">
        <v>505</v>
      </c>
    </row>
    <row r="572" spans="1:12" ht="17.399999999999999" customHeight="1" x14ac:dyDescent="0.25">
      <c r="B572" s="34">
        <v>220103413</v>
      </c>
      <c r="C572" s="34" t="s">
        <v>462</v>
      </c>
      <c r="D572" s="192" t="str">
        <f t="shared" si="37"/>
        <v/>
      </c>
      <c r="E572" s="192" t="str">
        <f t="shared" si="38"/>
        <v/>
      </c>
      <c r="F572" s="200">
        <v>220103413</v>
      </c>
      <c r="G572" s="200" t="s">
        <v>462</v>
      </c>
      <c r="H572" s="193"/>
      <c r="I572" s="193"/>
      <c r="J572" s="193"/>
      <c r="K572" s="193"/>
      <c r="L572" s="47" t="s">
        <v>505</v>
      </c>
    </row>
    <row r="573" spans="1:12" ht="17.399999999999999" customHeight="1" x14ac:dyDescent="0.25">
      <c r="B573" s="34">
        <v>220104648</v>
      </c>
      <c r="C573" s="34" t="s">
        <v>772</v>
      </c>
      <c r="D573" s="192" t="str">
        <f t="shared" si="37"/>
        <v/>
      </c>
      <c r="E573" s="192" t="str">
        <f t="shared" si="38"/>
        <v/>
      </c>
      <c r="F573" s="200">
        <v>220104648</v>
      </c>
      <c r="G573" s="200" t="s">
        <v>772</v>
      </c>
      <c r="H573" s="189">
        <v>0</v>
      </c>
      <c r="I573" s="193"/>
      <c r="J573" s="189">
        <v>0</v>
      </c>
      <c r="K573" s="189"/>
      <c r="L573" s="47"/>
    </row>
    <row r="574" spans="1:12" ht="17.399999999999999" customHeight="1" x14ac:dyDescent="0.25">
      <c r="B574" s="34">
        <v>220105831</v>
      </c>
      <c r="C574" s="34" t="s">
        <v>1043</v>
      </c>
      <c r="D574" s="192" t="str">
        <f t="shared" si="37"/>
        <v/>
      </c>
      <c r="E574" s="192" t="str">
        <f t="shared" si="38"/>
        <v/>
      </c>
      <c r="F574" s="200">
        <v>220105831</v>
      </c>
      <c r="G574" s="200" t="s">
        <v>1043</v>
      </c>
      <c r="H574" s="189">
        <v>-120200000</v>
      </c>
      <c r="I574" s="193"/>
      <c r="J574" s="189"/>
      <c r="K574" s="189"/>
      <c r="L574" s="47"/>
    </row>
    <row r="575" spans="1:12" ht="17.399999999999999" customHeight="1" x14ac:dyDescent="0.25">
      <c r="B575" s="34">
        <v>220201215</v>
      </c>
      <c r="C575" s="34" t="s">
        <v>157</v>
      </c>
      <c r="D575" s="192" t="str">
        <f t="shared" si="37"/>
        <v/>
      </c>
      <c r="E575" s="192" t="str">
        <f t="shared" si="38"/>
        <v/>
      </c>
      <c r="F575" s="200">
        <v>220201215</v>
      </c>
      <c r="G575" s="200" t="s">
        <v>157</v>
      </c>
      <c r="H575" s="189">
        <v>-30515198</v>
      </c>
      <c r="I575" s="193"/>
      <c r="J575" s="189">
        <v>-22368690</v>
      </c>
      <c r="K575" s="189"/>
      <c r="L575" s="47" t="s">
        <v>317</v>
      </c>
    </row>
    <row r="576" spans="1:12" ht="17.399999999999999" customHeight="1" x14ac:dyDescent="0.25">
      <c r="A576" s="104" t="s">
        <v>684</v>
      </c>
      <c r="B576" s="34">
        <v>220201504</v>
      </c>
      <c r="C576" s="34" t="s">
        <v>656</v>
      </c>
      <c r="D576" s="192" t="str">
        <f t="shared" si="37"/>
        <v/>
      </c>
      <c r="E576" s="192" t="str">
        <f t="shared" si="38"/>
        <v/>
      </c>
      <c r="F576" s="200">
        <v>220201504</v>
      </c>
      <c r="G576" s="200" t="s">
        <v>656</v>
      </c>
      <c r="H576" s="189">
        <v>0</v>
      </c>
      <c r="I576" s="193"/>
      <c r="J576" s="189">
        <v>0</v>
      </c>
      <c r="K576" s="189"/>
      <c r="L576" s="47"/>
    </row>
    <row r="577" spans="1:12" ht="17.399999999999999" customHeight="1" x14ac:dyDescent="0.25">
      <c r="B577" s="34">
        <v>220301317</v>
      </c>
      <c r="C577" s="34" t="s">
        <v>13</v>
      </c>
      <c r="D577" s="192" t="str">
        <f t="shared" si="37"/>
        <v/>
      </c>
      <c r="E577" s="192" t="str">
        <f t="shared" si="38"/>
        <v/>
      </c>
      <c r="F577" s="200">
        <v>220301317</v>
      </c>
      <c r="G577" s="200" t="s">
        <v>13</v>
      </c>
      <c r="H577" s="193"/>
      <c r="I577" s="193"/>
      <c r="J577" s="193"/>
      <c r="K577" s="193"/>
      <c r="L577" s="47" t="s">
        <v>506</v>
      </c>
    </row>
    <row r="578" spans="1:12" ht="17.399999999999999" customHeight="1" x14ac:dyDescent="0.25">
      <c r="B578" s="34">
        <v>220401334</v>
      </c>
      <c r="C578" s="34" t="s">
        <v>158</v>
      </c>
      <c r="D578" s="192" t="str">
        <f t="shared" si="37"/>
        <v/>
      </c>
      <c r="E578" s="192" t="str">
        <f t="shared" si="38"/>
        <v/>
      </c>
      <c r="F578" s="200">
        <v>220401334</v>
      </c>
      <c r="G578" s="200" t="s">
        <v>158</v>
      </c>
      <c r="H578" s="189">
        <v>-518801271</v>
      </c>
      <c r="I578" s="193"/>
      <c r="J578" s="189">
        <v>-610566627</v>
      </c>
      <c r="K578" s="189"/>
      <c r="L578" s="47" t="s">
        <v>320</v>
      </c>
    </row>
    <row r="579" spans="1:12" ht="17.399999999999999" customHeight="1" x14ac:dyDescent="0.25">
      <c r="B579" s="34">
        <v>220401767</v>
      </c>
      <c r="C579" s="34" t="s">
        <v>906</v>
      </c>
      <c r="D579" s="192" t="str">
        <f t="shared" si="37"/>
        <v/>
      </c>
      <c r="E579" s="192" t="str">
        <f t="shared" si="38"/>
        <v/>
      </c>
      <c r="F579" s="200">
        <v>220401767</v>
      </c>
      <c r="G579" s="200" t="s">
        <v>906</v>
      </c>
      <c r="H579" s="189">
        <v>-16227691</v>
      </c>
      <c r="I579" s="193"/>
      <c r="J579" s="189">
        <v>-15247785</v>
      </c>
      <c r="K579" s="189"/>
      <c r="L579" s="47"/>
    </row>
    <row r="580" spans="1:12" ht="17.399999999999999" customHeight="1" x14ac:dyDescent="0.25">
      <c r="B580" s="34">
        <v>220501448</v>
      </c>
      <c r="C580" s="34" t="s">
        <v>538</v>
      </c>
      <c r="D580" s="192" t="str">
        <f t="shared" si="37"/>
        <v/>
      </c>
      <c r="E580" s="192" t="str">
        <f t="shared" si="38"/>
        <v/>
      </c>
      <c r="F580" s="200">
        <v>220501448</v>
      </c>
      <c r="G580" s="200" t="s">
        <v>538</v>
      </c>
      <c r="H580" s="193"/>
      <c r="I580" s="193"/>
      <c r="J580" s="193"/>
      <c r="K580" s="193"/>
      <c r="L580" s="47"/>
    </row>
    <row r="581" spans="1:12" ht="17.399999999999999" customHeight="1" x14ac:dyDescent="0.25">
      <c r="B581" s="34">
        <v>220601762</v>
      </c>
      <c r="C581" s="34" t="s">
        <v>907</v>
      </c>
      <c r="D581" s="192" t="str">
        <f t="shared" si="37"/>
        <v/>
      </c>
      <c r="E581" s="192" t="str">
        <f t="shared" si="38"/>
        <v/>
      </c>
      <c r="F581" s="200">
        <v>220601762</v>
      </c>
      <c r="G581" s="200" t="s">
        <v>907</v>
      </c>
      <c r="H581" s="189">
        <v>-2333334000</v>
      </c>
      <c r="I581" s="193">
        <v>20591811</v>
      </c>
      <c r="J581" s="189">
        <v>-1250000000</v>
      </c>
      <c r="K581" s="189"/>
      <c r="L581" s="47"/>
    </row>
    <row r="582" spans="1:12" ht="17.399999999999999" customHeight="1" x14ac:dyDescent="0.25">
      <c r="B582" s="34">
        <v>230101184</v>
      </c>
      <c r="C582" s="34" t="s">
        <v>159</v>
      </c>
      <c r="D582" s="192" t="str">
        <f t="shared" si="37"/>
        <v/>
      </c>
      <c r="E582" s="192" t="str">
        <f t="shared" si="38"/>
        <v/>
      </c>
      <c r="F582" s="200">
        <v>230101184</v>
      </c>
      <c r="G582" s="200" t="s">
        <v>159</v>
      </c>
      <c r="H582" s="189">
        <v>-1445333342</v>
      </c>
      <c r="I582" s="193"/>
      <c r="J582" s="189">
        <v>-1445333342</v>
      </c>
      <c r="K582" s="189"/>
      <c r="L582" s="107"/>
    </row>
    <row r="583" spans="1:12" ht="17.399999999999999" customHeight="1" x14ac:dyDescent="0.25">
      <c r="B583" s="34">
        <v>230201216</v>
      </c>
      <c r="C583" s="34" t="s">
        <v>160</v>
      </c>
      <c r="D583" s="192" t="str">
        <f t="shared" si="37"/>
        <v/>
      </c>
      <c r="E583" s="192" t="str">
        <f t="shared" si="38"/>
        <v/>
      </c>
      <c r="F583" s="200">
        <v>230201216</v>
      </c>
      <c r="G583" s="200" t="s">
        <v>160</v>
      </c>
      <c r="H583" s="189">
        <v>-95360709</v>
      </c>
      <c r="I583" s="193"/>
      <c r="J583" s="189">
        <v>-73317972</v>
      </c>
      <c r="K583" s="189"/>
      <c r="L583" s="107"/>
    </row>
    <row r="584" spans="1:12" ht="17.399999999999999" customHeight="1" x14ac:dyDescent="0.25">
      <c r="B584" s="34">
        <v>230301622</v>
      </c>
      <c r="C584" s="34" t="s">
        <v>742</v>
      </c>
      <c r="D584" s="192" t="str">
        <f t="shared" si="37"/>
        <v/>
      </c>
      <c r="E584" s="192" t="str">
        <f t="shared" si="38"/>
        <v/>
      </c>
      <c r="F584" s="200">
        <v>230301622</v>
      </c>
      <c r="G584" s="200" t="s">
        <v>742</v>
      </c>
      <c r="H584" s="195">
        <v>0</v>
      </c>
      <c r="I584" s="193"/>
      <c r="J584" s="195">
        <v>0</v>
      </c>
      <c r="K584" s="195"/>
      <c r="L584" s="107"/>
    </row>
    <row r="585" spans="1:12" ht="17.399999999999999" customHeight="1" x14ac:dyDescent="0.25">
      <c r="B585" s="34">
        <v>230301623</v>
      </c>
      <c r="C585" s="34" t="s">
        <v>743</v>
      </c>
      <c r="D585" s="192" t="str">
        <f t="shared" si="37"/>
        <v/>
      </c>
      <c r="E585" s="192" t="str">
        <f t="shared" si="38"/>
        <v/>
      </c>
      <c r="F585" s="200">
        <v>230301623</v>
      </c>
      <c r="G585" s="200" t="s">
        <v>743</v>
      </c>
      <c r="H585" s="195">
        <v>82242928</v>
      </c>
      <c r="I585" s="193"/>
      <c r="J585" s="195">
        <v>82242928</v>
      </c>
      <c r="K585" s="195"/>
      <c r="L585" s="107"/>
    </row>
    <row r="586" spans="1:12" ht="17.399999999999999" customHeight="1" x14ac:dyDescent="0.25">
      <c r="B586" s="34">
        <v>230301642</v>
      </c>
      <c r="C586" s="34" t="s">
        <v>773</v>
      </c>
      <c r="D586" s="192" t="str">
        <f t="shared" si="37"/>
        <v/>
      </c>
      <c r="E586" s="192" t="str">
        <f t="shared" si="38"/>
        <v/>
      </c>
      <c r="F586" s="200">
        <v>230301642</v>
      </c>
      <c r="G586" s="200" t="s">
        <v>773</v>
      </c>
      <c r="H586" s="195">
        <v>0</v>
      </c>
      <c r="I586" s="193"/>
      <c r="J586" s="195">
        <v>0</v>
      </c>
      <c r="K586" s="195"/>
      <c r="L586" s="107"/>
    </row>
    <row r="587" spans="1:12" ht="17.399999999999999" customHeight="1" x14ac:dyDescent="0.25">
      <c r="B587" s="34">
        <v>230301643</v>
      </c>
      <c r="C587" s="34" t="s">
        <v>774</v>
      </c>
      <c r="D587" s="192" t="str">
        <f t="shared" si="37"/>
        <v/>
      </c>
      <c r="E587" s="192" t="str">
        <f t="shared" si="38"/>
        <v/>
      </c>
      <c r="F587" s="200">
        <v>230301643</v>
      </c>
      <c r="G587" s="200" t="s">
        <v>774</v>
      </c>
      <c r="H587" s="195">
        <v>0</v>
      </c>
      <c r="I587" s="193"/>
      <c r="J587" s="195">
        <v>0</v>
      </c>
      <c r="K587" s="195"/>
      <c r="L587" s="107"/>
    </row>
    <row r="588" spans="1:12" ht="17.399999999999999" customHeight="1" x14ac:dyDescent="0.25">
      <c r="B588" s="34">
        <v>230301682</v>
      </c>
      <c r="C588" s="34" t="s">
        <v>850</v>
      </c>
      <c r="D588" s="192" t="str">
        <f t="shared" si="37"/>
        <v/>
      </c>
      <c r="E588" s="192" t="str">
        <f t="shared" si="38"/>
        <v/>
      </c>
      <c r="F588" s="200">
        <v>230301682</v>
      </c>
      <c r="G588" s="200" t="s">
        <v>850</v>
      </c>
      <c r="H588" s="195">
        <v>4826954</v>
      </c>
      <c r="I588" s="193"/>
      <c r="J588" s="195">
        <v>4826954</v>
      </c>
      <c r="K588" s="195"/>
      <c r="L588" s="107"/>
    </row>
    <row r="589" spans="1:12" ht="17.399999999999999" customHeight="1" x14ac:dyDescent="0.25">
      <c r="B589" s="34">
        <v>230301727</v>
      </c>
      <c r="C589" s="34" t="s">
        <v>851</v>
      </c>
      <c r="D589" s="192" t="str">
        <f t="shared" si="37"/>
        <v/>
      </c>
      <c r="E589" s="192" t="str">
        <f t="shared" si="38"/>
        <v/>
      </c>
      <c r="F589" s="200">
        <v>230301727</v>
      </c>
      <c r="G589" s="200" t="s">
        <v>851</v>
      </c>
      <c r="H589" s="195">
        <v>0</v>
      </c>
      <c r="I589" s="193"/>
      <c r="J589" s="195">
        <v>0</v>
      </c>
      <c r="K589" s="195"/>
      <c r="L589" s="107"/>
    </row>
    <row r="590" spans="1:12" ht="17.399999999999999" customHeight="1" x14ac:dyDescent="0.25">
      <c r="B590" s="34">
        <v>230401217</v>
      </c>
      <c r="C590" s="34" t="s">
        <v>161</v>
      </c>
      <c r="D590" s="192" t="str">
        <f t="shared" si="37"/>
        <v/>
      </c>
      <c r="E590" s="192" t="str">
        <f t="shared" si="38"/>
        <v/>
      </c>
      <c r="F590" s="200">
        <v>230401217</v>
      </c>
      <c r="G590" s="200" t="s">
        <v>161</v>
      </c>
      <c r="H590" s="189">
        <v>-1292566307</v>
      </c>
      <c r="I590" s="193"/>
      <c r="J590" s="189">
        <v>-927506234</v>
      </c>
      <c r="K590" s="189"/>
      <c r="L590" s="107"/>
    </row>
    <row r="591" spans="1:12" ht="17.399999999999999" customHeight="1" x14ac:dyDescent="0.25">
      <c r="A591" s="104" t="s">
        <v>684</v>
      </c>
      <c r="B591" s="34">
        <v>230401505</v>
      </c>
      <c r="C591" s="34" t="s">
        <v>908</v>
      </c>
      <c r="D591" s="192" t="str">
        <f t="shared" si="37"/>
        <v/>
      </c>
      <c r="E591" s="192" t="str">
        <f t="shared" si="38"/>
        <v/>
      </c>
      <c r="F591" s="200">
        <v>230401505</v>
      </c>
      <c r="G591" s="200" t="s">
        <v>908</v>
      </c>
      <c r="H591" s="189"/>
      <c r="I591" s="193"/>
      <c r="J591" s="189"/>
      <c r="K591" s="189"/>
      <c r="L591" s="107"/>
    </row>
    <row r="592" spans="1:12" ht="17.399999999999999" customHeight="1" x14ac:dyDescent="0.25">
      <c r="B592" s="34">
        <v>230401765</v>
      </c>
      <c r="C592" s="34" t="s">
        <v>909</v>
      </c>
      <c r="D592" s="192" t="str">
        <f t="shared" si="37"/>
        <v/>
      </c>
      <c r="E592" s="192" t="str">
        <f t="shared" si="38"/>
        <v/>
      </c>
      <c r="F592" s="200">
        <v>230401765</v>
      </c>
      <c r="G592" s="200" t="s">
        <v>909</v>
      </c>
      <c r="H592" s="189">
        <v>-5903291</v>
      </c>
      <c r="I592" s="193"/>
      <c r="J592" s="189">
        <v>-5903291</v>
      </c>
      <c r="K592" s="189"/>
      <c r="L592" s="107"/>
    </row>
    <row r="593" spans="1:12" ht="17.399999999999999" customHeight="1" x14ac:dyDescent="0.25">
      <c r="B593" s="34">
        <v>230501429</v>
      </c>
      <c r="C593" s="34" t="s">
        <v>482</v>
      </c>
      <c r="D593" s="192" t="str">
        <f t="shared" si="37"/>
        <v/>
      </c>
      <c r="E593" s="192" t="str">
        <f t="shared" si="38"/>
        <v/>
      </c>
      <c r="F593" s="200">
        <v>230501429</v>
      </c>
      <c r="G593" s="200" t="s">
        <v>482</v>
      </c>
      <c r="H593" s="189">
        <v>594600003</v>
      </c>
      <c r="I593" s="193"/>
      <c r="J593" s="189">
        <v>387933335</v>
      </c>
      <c r="K593" s="189"/>
      <c r="L593" s="107"/>
    </row>
    <row r="594" spans="1:12" ht="17.399999999999999" customHeight="1" x14ac:dyDescent="0.25">
      <c r="B594" s="34">
        <v>310101013</v>
      </c>
      <c r="C594" s="34" t="s">
        <v>344</v>
      </c>
      <c r="D594" s="192" t="str">
        <f t="shared" si="37"/>
        <v/>
      </c>
      <c r="E594" s="192" t="str">
        <f t="shared" si="38"/>
        <v/>
      </c>
      <c r="F594" s="200">
        <v>310101013</v>
      </c>
      <c r="G594" s="200" t="s">
        <v>344</v>
      </c>
      <c r="H594" s="195"/>
      <c r="I594" s="193"/>
      <c r="J594" s="195"/>
      <c r="K594" s="195"/>
      <c r="L594" s="3" t="s">
        <v>221</v>
      </c>
    </row>
    <row r="595" spans="1:12" ht="17.399999999999999" customHeight="1" x14ac:dyDescent="0.25">
      <c r="B595" s="34">
        <v>310101144</v>
      </c>
      <c r="C595" s="34" t="s">
        <v>162</v>
      </c>
      <c r="D595" s="192" t="str">
        <f t="shared" si="37"/>
        <v/>
      </c>
      <c r="E595" s="192" t="str">
        <f t="shared" si="38"/>
        <v/>
      </c>
      <c r="F595" s="200">
        <v>310101144</v>
      </c>
      <c r="G595" s="200" t="s">
        <v>162</v>
      </c>
      <c r="H595" s="195">
        <v>-49239528</v>
      </c>
      <c r="I595" s="193"/>
      <c r="J595" s="195">
        <v>-65563927</v>
      </c>
      <c r="K595" s="195"/>
      <c r="L595" s="3" t="s">
        <v>221</v>
      </c>
    </row>
    <row r="596" spans="1:12" ht="17.399999999999999" customHeight="1" x14ac:dyDescent="0.25">
      <c r="B596" s="34">
        <v>310101145</v>
      </c>
      <c r="C596" s="34" t="s">
        <v>566</v>
      </c>
      <c r="D596" s="192" t="str">
        <f t="shared" si="37"/>
        <v/>
      </c>
      <c r="E596" s="192" t="str">
        <f t="shared" si="38"/>
        <v/>
      </c>
      <c r="F596" s="200">
        <v>310101145</v>
      </c>
      <c r="G596" s="200" t="s">
        <v>566</v>
      </c>
      <c r="H596" s="189">
        <v>-2878659</v>
      </c>
      <c r="I596" s="193"/>
      <c r="J596" s="189">
        <v>-3080437</v>
      </c>
      <c r="K596" s="189"/>
      <c r="L596" s="3" t="s">
        <v>362</v>
      </c>
    </row>
    <row r="597" spans="1:12" ht="17.399999999999999" customHeight="1" x14ac:dyDescent="0.25">
      <c r="B597" s="34">
        <v>310101146</v>
      </c>
      <c r="C597" s="34" t="s">
        <v>163</v>
      </c>
      <c r="D597" s="192" t="str">
        <f t="shared" si="37"/>
        <v/>
      </c>
      <c r="E597" s="192" t="str">
        <f t="shared" si="38"/>
        <v/>
      </c>
      <c r="F597" s="200">
        <v>310101146</v>
      </c>
      <c r="G597" s="200" t="s">
        <v>163</v>
      </c>
      <c r="H597" s="193">
        <v>0</v>
      </c>
      <c r="I597" s="193"/>
      <c r="J597" s="193">
        <v>0</v>
      </c>
      <c r="K597" s="193"/>
      <c r="L597" s="3" t="s">
        <v>362</v>
      </c>
    </row>
    <row r="598" spans="1:12" ht="17.399999999999999" customHeight="1" x14ac:dyDescent="0.25">
      <c r="B598" s="34">
        <v>310102014</v>
      </c>
      <c r="C598" s="34" t="s">
        <v>164</v>
      </c>
      <c r="D598" s="192" t="str">
        <f t="shared" si="37"/>
        <v/>
      </c>
      <c r="E598" s="192" t="str">
        <f t="shared" si="38"/>
        <v/>
      </c>
      <c r="F598" s="200">
        <v>310102014</v>
      </c>
      <c r="G598" s="200" t="s">
        <v>164</v>
      </c>
      <c r="H598" s="195">
        <v>-316613379</v>
      </c>
      <c r="I598" s="193"/>
      <c r="J598" s="195">
        <v>-519266836</v>
      </c>
      <c r="K598" s="195"/>
      <c r="L598" s="3" t="s">
        <v>221</v>
      </c>
    </row>
    <row r="599" spans="1:12" ht="17.399999999999999" customHeight="1" x14ac:dyDescent="0.25">
      <c r="B599" s="34">
        <v>310102092</v>
      </c>
      <c r="C599" s="34" t="s">
        <v>567</v>
      </c>
      <c r="D599" s="192" t="str">
        <f t="shared" si="37"/>
        <v/>
      </c>
      <c r="E599" s="192" t="str">
        <f t="shared" si="38"/>
        <v/>
      </c>
      <c r="F599" s="200">
        <v>310102092</v>
      </c>
      <c r="G599" s="200" t="s">
        <v>567</v>
      </c>
      <c r="H599" s="189">
        <v>-27620946</v>
      </c>
      <c r="I599" s="193"/>
      <c r="J599" s="189">
        <v>-37099651</v>
      </c>
      <c r="K599" s="189"/>
      <c r="L599" s="3" t="s">
        <v>362</v>
      </c>
    </row>
    <row r="600" spans="1:12" ht="17.399999999999999" customHeight="1" x14ac:dyDescent="0.25">
      <c r="B600" s="34">
        <v>310102093</v>
      </c>
      <c r="C600" s="34" t="s">
        <v>165</v>
      </c>
      <c r="D600" s="192" t="str">
        <f t="shared" si="37"/>
        <v/>
      </c>
      <c r="E600" s="192" t="str">
        <f t="shared" si="38"/>
        <v/>
      </c>
      <c r="F600" s="200">
        <v>310102093</v>
      </c>
      <c r="G600" s="200" t="s">
        <v>165</v>
      </c>
      <c r="H600" s="189">
        <v>-407</v>
      </c>
      <c r="I600" s="193"/>
      <c r="J600" s="189">
        <v>0</v>
      </c>
      <c r="K600" s="189"/>
      <c r="L600" s="3" t="s">
        <v>362</v>
      </c>
    </row>
    <row r="601" spans="1:12" ht="17.399999999999999" customHeight="1" x14ac:dyDescent="0.25">
      <c r="A601" s="104" t="s">
        <v>684</v>
      </c>
      <c r="B601" s="34">
        <v>310102509</v>
      </c>
      <c r="C601" s="34" t="s">
        <v>657</v>
      </c>
      <c r="D601" s="192" t="str">
        <f t="shared" si="37"/>
        <v/>
      </c>
      <c r="E601" s="192" t="str">
        <f t="shared" si="38"/>
        <v/>
      </c>
      <c r="F601" s="200">
        <v>310102509</v>
      </c>
      <c r="G601" s="200" t="s">
        <v>657</v>
      </c>
      <c r="H601" s="195">
        <v>0</v>
      </c>
      <c r="I601" s="193"/>
      <c r="J601" s="195">
        <v>796209</v>
      </c>
      <c r="K601" s="195"/>
      <c r="L601" s="3"/>
    </row>
    <row r="602" spans="1:12" ht="17.399999999999999" customHeight="1" x14ac:dyDescent="0.25">
      <c r="B602" s="34">
        <v>310102704</v>
      </c>
      <c r="C602" s="34" t="s">
        <v>852</v>
      </c>
      <c r="D602" s="192" t="str">
        <f t="shared" si="37"/>
        <v/>
      </c>
      <c r="E602" s="192" t="str">
        <f t="shared" si="38"/>
        <v/>
      </c>
      <c r="F602" s="200">
        <v>310102704</v>
      </c>
      <c r="G602" s="200" t="s">
        <v>852</v>
      </c>
      <c r="H602" s="195">
        <v>164820</v>
      </c>
      <c r="I602" s="193"/>
      <c r="J602" s="195">
        <v>3615971</v>
      </c>
      <c r="K602" s="195"/>
      <c r="L602" s="3" t="s">
        <v>877</v>
      </c>
    </row>
    <row r="603" spans="1:12" ht="17.399999999999999" customHeight="1" x14ac:dyDescent="0.25">
      <c r="B603" s="34">
        <v>310103103</v>
      </c>
      <c r="C603" s="34" t="s">
        <v>166</v>
      </c>
      <c r="D603" s="192" t="str">
        <f t="shared" si="37"/>
        <v/>
      </c>
      <c r="E603" s="192" t="str">
        <f t="shared" si="38"/>
        <v/>
      </c>
      <c r="F603" s="200">
        <v>310103103</v>
      </c>
      <c r="G603" s="200" t="s">
        <v>166</v>
      </c>
      <c r="H603" s="195">
        <v>-4284137</v>
      </c>
      <c r="I603" s="193"/>
      <c r="J603" s="195">
        <v>-10291595</v>
      </c>
      <c r="K603" s="195"/>
      <c r="L603" s="3" t="s">
        <v>221</v>
      </c>
    </row>
    <row r="604" spans="1:12" ht="17.399999999999999" customHeight="1" x14ac:dyDescent="0.25">
      <c r="B604" s="34">
        <v>310103104</v>
      </c>
      <c r="C604" s="34" t="s">
        <v>988</v>
      </c>
      <c r="D604" s="192" t="str">
        <f t="shared" si="37"/>
        <v/>
      </c>
      <c r="E604" s="192" t="str">
        <f t="shared" si="38"/>
        <v/>
      </c>
      <c r="F604" s="200">
        <v>310103104</v>
      </c>
      <c r="G604" s="200" t="s">
        <v>988</v>
      </c>
      <c r="H604" s="195">
        <v>-430337</v>
      </c>
      <c r="I604" s="193"/>
      <c r="J604" s="195">
        <v>-36329</v>
      </c>
      <c r="K604" s="193"/>
      <c r="L604" s="3"/>
    </row>
    <row r="605" spans="1:12" ht="17.399999999999999" customHeight="1" x14ac:dyDescent="0.25">
      <c r="B605" s="34">
        <v>310103249</v>
      </c>
      <c r="C605" s="34" t="s">
        <v>167</v>
      </c>
      <c r="D605" s="192" t="str">
        <f t="shared" si="37"/>
        <v/>
      </c>
      <c r="E605" s="192" t="str">
        <f t="shared" si="38"/>
        <v/>
      </c>
      <c r="F605" s="200">
        <v>310103249</v>
      </c>
      <c r="G605" s="200" t="s">
        <v>167</v>
      </c>
      <c r="H605" s="195">
        <v>-225347500</v>
      </c>
      <c r="I605" s="193"/>
      <c r="J605" s="195">
        <v>-234967108</v>
      </c>
      <c r="K605" s="195"/>
      <c r="L605" s="3" t="s">
        <v>221</v>
      </c>
    </row>
    <row r="606" spans="1:12" ht="17.399999999999999" customHeight="1" x14ac:dyDescent="0.25">
      <c r="B606" s="34">
        <v>310103250</v>
      </c>
      <c r="C606" s="34" t="s">
        <v>568</v>
      </c>
      <c r="D606" s="192" t="str">
        <f t="shared" si="37"/>
        <v/>
      </c>
      <c r="E606" s="192" t="str">
        <f t="shared" si="38"/>
        <v/>
      </c>
      <c r="F606" s="200">
        <v>310103250</v>
      </c>
      <c r="G606" s="200" t="s">
        <v>568</v>
      </c>
      <c r="H606" s="195">
        <v>0</v>
      </c>
      <c r="I606" s="193"/>
      <c r="J606" s="195">
        <v>250</v>
      </c>
      <c r="K606" s="193"/>
      <c r="L606" s="3"/>
    </row>
    <row r="607" spans="1:12" ht="17.399999999999999" customHeight="1" x14ac:dyDescent="0.25">
      <c r="B607" s="34">
        <v>310103826</v>
      </c>
      <c r="C607" s="34" t="s">
        <v>1044</v>
      </c>
      <c r="D607" s="192" t="str">
        <f t="shared" si="37"/>
        <v/>
      </c>
      <c r="E607" s="192" t="str">
        <f t="shared" si="38"/>
        <v/>
      </c>
      <c r="F607" s="200">
        <v>310103826</v>
      </c>
      <c r="G607" s="200" t="s">
        <v>1044</v>
      </c>
      <c r="H607" s="195">
        <v>-23153</v>
      </c>
      <c r="I607" s="193"/>
      <c r="J607" s="195"/>
      <c r="K607" s="193"/>
      <c r="L607" s="3"/>
    </row>
    <row r="608" spans="1:12" ht="17.399999999999999" customHeight="1" x14ac:dyDescent="0.25">
      <c r="B608" s="34">
        <v>310104177</v>
      </c>
      <c r="C608" s="34" t="s">
        <v>168</v>
      </c>
      <c r="D608" s="192" t="str">
        <f t="shared" si="37"/>
        <v/>
      </c>
      <c r="E608" s="192" t="str">
        <f t="shared" si="38"/>
        <v/>
      </c>
      <c r="F608" s="200">
        <v>310104177</v>
      </c>
      <c r="G608" s="200" t="s">
        <v>168</v>
      </c>
      <c r="H608" s="195">
        <v>-1</v>
      </c>
      <c r="I608" s="193"/>
      <c r="J608" s="195">
        <v>-138094</v>
      </c>
      <c r="K608" s="195"/>
      <c r="L608" s="3" t="s">
        <v>221</v>
      </c>
    </row>
    <row r="609" spans="2:12" ht="17.399999999999999" customHeight="1" x14ac:dyDescent="0.25">
      <c r="B609" s="34">
        <v>310104178</v>
      </c>
      <c r="C609" s="34" t="s">
        <v>956</v>
      </c>
      <c r="D609" s="192" t="str">
        <f t="shared" si="37"/>
        <v/>
      </c>
      <c r="E609" s="192" t="str">
        <f t="shared" si="38"/>
        <v/>
      </c>
      <c r="F609" s="200">
        <v>310104178</v>
      </c>
      <c r="G609" s="200" t="s">
        <v>956</v>
      </c>
      <c r="H609" s="195">
        <v>2298330</v>
      </c>
      <c r="I609" s="193"/>
      <c r="J609" s="195">
        <v>1500316</v>
      </c>
      <c r="K609" s="193"/>
      <c r="L609" s="3" t="s">
        <v>362</v>
      </c>
    </row>
    <row r="610" spans="2:12" ht="17.399999999999999" customHeight="1" x14ac:dyDescent="0.25">
      <c r="B610" s="34">
        <v>310104819</v>
      </c>
      <c r="C610" s="34" t="s">
        <v>1045</v>
      </c>
      <c r="D610" s="192" t="str">
        <f t="shared" si="37"/>
        <v/>
      </c>
      <c r="E610" s="192" t="str">
        <f t="shared" si="38"/>
        <v/>
      </c>
      <c r="F610" s="200">
        <v>310104819</v>
      </c>
      <c r="G610" s="200" t="s">
        <v>1045</v>
      </c>
      <c r="H610" s="195">
        <v>-3015066</v>
      </c>
      <c r="I610" s="193"/>
      <c r="J610" s="195"/>
      <c r="K610" s="193"/>
      <c r="L610" s="3"/>
    </row>
    <row r="611" spans="2:12" ht="17.399999999999999" customHeight="1" x14ac:dyDescent="0.25">
      <c r="B611" s="34">
        <v>310104820</v>
      </c>
      <c r="C611" s="34" t="s">
        <v>1046</v>
      </c>
      <c r="D611" s="192" t="str">
        <f t="shared" si="37"/>
        <v/>
      </c>
      <c r="E611" s="192" t="str">
        <f t="shared" si="38"/>
        <v/>
      </c>
      <c r="F611" s="200">
        <v>310104820</v>
      </c>
      <c r="G611" s="200" t="s">
        <v>1046</v>
      </c>
      <c r="H611" s="195">
        <v>0</v>
      </c>
      <c r="I611" s="193"/>
      <c r="J611" s="195"/>
      <c r="K611" s="193"/>
      <c r="L611" s="3"/>
    </row>
    <row r="612" spans="2:12" ht="17.399999999999999" customHeight="1" x14ac:dyDescent="0.25">
      <c r="B612" s="34">
        <v>310105488</v>
      </c>
      <c r="C612" s="34" t="s">
        <v>658</v>
      </c>
      <c r="D612" s="192" t="str">
        <f t="shared" si="37"/>
        <v/>
      </c>
      <c r="E612" s="192" t="str">
        <f t="shared" si="38"/>
        <v/>
      </c>
      <c r="F612" s="200">
        <v>310105488</v>
      </c>
      <c r="G612" s="200" t="s">
        <v>658</v>
      </c>
      <c r="H612" s="189">
        <v>-548789</v>
      </c>
      <c r="I612" s="193"/>
      <c r="J612" s="189">
        <v>-459129</v>
      </c>
      <c r="K612" s="189"/>
      <c r="L612" s="3"/>
    </row>
    <row r="613" spans="2:12" ht="17.399999999999999" customHeight="1" x14ac:dyDescent="0.25">
      <c r="B613" s="34">
        <v>310105800</v>
      </c>
      <c r="C613" s="34" t="s">
        <v>989</v>
      </c>
      <c r="D613" s="192" t="str">
        <f t="shared" si="37"/>
        <v/>
      </c>
      <c r="E613" s="192" t="str">
        <f t="shared" si="38"/>
        <v/>
      </c>
      <c r="F613" s="200">
        <v>310105800</v>
      </c>
      <c r="G613" s="200" t="s">
        <v>989</v>
      </c>
      <c r="H613" s="189">
        <v>-288848</v>
      </c>
      <c r="I613" s="193"/>
      <c r="J613" s="189">
        <v>-2379</v>
      </c>
      <c r="K613" s="189"/>
      <c r="L613" s="3"/>
    </row>
    <row r="614" spans="2:12" ht="17.399999999999999" customHeight="1" x14ac:dyDescent="0.25">
      <c r="B614" s="34">
        <v>310106390</v>
      </c>
      <c r="C614" s="34" t="s">
        <v>539</v>
      </c>
      <c r="D614" s="192" t="str">
        <f t="shared" si="37"/>
        <v/>
      </c>
      <c r="E614" s="192" t="str">
        <f t="shared" si="38"/>
        <v/>
      </c>
      <c r="F614" s="200">
        <v>310106390</v>
      </c>
      <c r="G614" s="200" t="s">
        <v>539</v>
      </c>
      <c r="H614" s="195">
        <v>0</v>
      </c>
      <c r="I614" s="193"/>
      <c r="J614" s="195">
        <v>0</v>
      </c>
      <c r="K614" s="195"/>
      <c r="L614" s="3"/>
    </row>
    <row r="615" spans="2:12" ht="17.399999999999999" customHeight="1" x14ac:dyDescent="0.25">
      <c r="B615" s="34">
        <v>310107597</v>
      </c>
      <c r="C615" s="34" t="s">
        <v>853</v>
      </c>
      <c r="D615" s="192" t="str">
        <f t="shared" si="37"/>
        <v/>
      </c>
      <c r="E615" s="192" t="str">
        <f t="shared" si="38"/>
        <v/>
      </c>
      <c r="F615" s="200">
        <v>310107597</v>
      </c>
      <c r="G615" s="200" t="s">
        <v>853</v>
      </c>
      <c r="H615" s="195">
        <v>-56838456</v>
      </c>
      <c r="I615" s="193"/>
      <c r="J615" s="195">
        <v>-59915532</v>
      </c>
      <c r="K615" s="195"/>
      <c r="L615" s="3"/>
    </row>
    <row r="616" spans="2:12" ht="17.399999999999999" customHeight="1" x14ac:dyDescent="0.25">
      <c r="B616" s="34">
        <v>310110015</v>
      </c>
      <c r="C616" s="34" t="s">
        <v>169</v>
      </c>
      <c r="D616" s="192" t="str">
        <f t="shared" si="37"/>
        <v/>
      </c>
      <c r="E616" s="192" t="str">
        <f t="shared" si="38"/>
        <v/>
      </c>
      <c r="F616" s="200">
        <v>310110015</v>
      </c>
      <c r="G616" s="200" t="s">
        <v>169</v>
      </c>
      <c r="H616" s="195">
        <v>-1207296201</v>
      </c>
      <c r="I616" s="193"/>
      <c r="J616" s="195">
        <v>-842457135</v>
      </c>
      <c r="K616" s="195"/>
      <c r="L616" s="3" t="s">
        <v>221</v>
      </c>
    </row>
    <row r="617" spans="2:12" ht="17.399999999999999" customHeight="1" x14ac:dyDescent="0.25">
      <c r="B617" s="34">
        <v>310111500</v>
      </c>
      <c r="C617" s="34" t="s">
        <v>659</v>
      </c>
      <c r="D617" s="192" t="str">
        <f t="shared" si="37"/>
        <v/>
      </c>
      <c r="E617" s="192" t="str">
        <f t="shared" si="38"/>
        <v/>
      </c>
      <c r="F617" s="200">
        <v>310111500</v>
      </c>
      <c r="G617" s="200" t="s">
        <v>659</v>
      </c>
      <c r="H617" s="195">
        <v>0</v>
      </c>
      <c r="I617" s="193"/>
      <c r="J617" s="195">
        <v>0</v>
      </c>
      <c r="K617" s="195"/>
      <c r="L617" s="3"/>
    </row>
    <row r="618" spans="2:12" ht="17.399999999999999" customHeight="1" x14ac:dyDescent="0.25">
      <c r="B618" s="34">
        <v>310111536</v>
      </c>
      <c r="C618" s="34" t="s">
        <v>910</v>
      </c>
      <c r="D618" s="192" t="str">
        <f t="shared" si="37"/>
        <v/>
      </c>
      <c r="E618" s="192" t="str">
        <f t="shared" si="38"/>
        <v/>
      </c>
      <c r="F618" s="200">
        <v>310111536</v>
      </c>
      <c r="G618" s="200" t="s">
        <v>910</v>
      </c>
      <c r="H618" s="195">
        <v>12609890</v>
      </c>
      <c r="I618" s="193"/>
      <c r="J618" s="195">
        <v>5175742</v>
      </c>
      <c r="K618" s="195"/>
      <c r="L618" s="3"/>
    </row>
    <row r="619" spans="2:12" ht="17.399999999999999" customHeight="1" x14ac:dyDescent="0.25">
      <c r="B619" s="34">
        <v>310201075</v>
      </c>
      <c r="C619" s="34" t="s">
        <v>170</v>
      </c>
      <c r="D619" s="192" t="str">
        <f t="shared" si="37"/>
        <v/>
      </c>
      <c r="E619" s="192" t="str">
        <f t="shared" si="38"/>
        <v/>
      </c>
      <c r="F619" s="200">
        <v>310201075</v>
      </c>
      <c r="G619" s="200" t="s">
        <v>170</v>
      </c>
      <c r="H619" s="189">
        <v>-73537299</v>
      </c>
      <c r="I619" s="193"/>
      <c r="J619" s="189">
        <v>-67826492</v>
      </c>
      <c r="K619" s="189"/>
      <c r="L619" s="3" t="s">
        <v>362</v>
      </c>
    </row>
    <row r="620" spans="2:12" ht="17.399999999999999" customHeight="1" x14ac:dyDescent="0.25">
      <c r="B620" s="34">
        <v>310201182</v>
      </c>
      <c r="C620" s="34" t="s">
        <v>171</v>
      </c>
      <c r="D620" s="192" t="str">
        <f t="shared" si="37"/>
        <v/>
      </c>
      <c r="E620" s="192" t="str">
        <f t="shared" si="38"/>
        <v/>
      </c>
      <c r="F620" s="200">
        <v>310201182</v>
      </c>
      <c r="G620" s="200" t="s">
        <v>171</v>
      </c>
      <c r="H620" s="189">
        <v>-65493</v>
      </c>
      <c r="I620" s="193"/>
      <c r="J620" s="189">
        <v>-425810</v>
      </c>
      <c r="K620" s="189"/>
      <c r="L620" s="3" t="s">
        <v>362</v>
      </c>
    </row>
    <row r="621" spans="2:12" ht="17.399999999999999" customHeight="1" x14ac:dyDescent="0.25">
      <c r="B621" s="34">
        <v>310201479</v>
      </c>
      <c r="C621" s="34" t="s">
        <v>569</v>
      </c>
      <c r="D621" s="192" t="str">
        <f t="shared" si="37"/>
        <v/>
      </c>
      <c r="E621" s="192" t="str">
        <f t="shared" si="38"/>
        <v/>
      </c>
      <c r="F621" s="200">
        <v>310201479</v>
      </c>
      <c r="G621" s="200" t="s">
        <v>569</v>
      </c>
      <c r="H621" s="193">
        <v>0</v>
      </c>
      <c r="I621" s="193"/>
      <c r="J621" s="193">
        <v>0</v>
      </c>
      <c r="K621" s="193"/>
      <c r="L621" s="3"/>
    </row>
    <row r="622" spans="2:12" ht="17.399999999999999" customHeight="1" x14ac:dyDescent="0.25">
      <c r="B622" s="34">
        <v>310202600</v>
      </c>
      <c r="C622" s="34" t="s">
        <v>990</v>
      </c>
      <c r="D622" s="192" t="str">
        <f t="shared" si="37"/>
        <v/>
      </c>
      <c r="E622" s="192" t="str">
        <f t="shared" si="38"/>
        <v/>
      </c>
      <c r="F622" s="200">
        <v>310202600</v>
      </c>
      <c r="G622" s="200" t="s">
        <v>990</v>
      </c>
      <c r="H622" s="189">
        <v>0</v>
      </c>
      <c r="I622" s="193"/>
      <c r="J622" s="189">
        <v>0</v>
      </c>
      <c r="K622" s="193"/>
      <c r="L622" s="3"/>
    </row>
    <row r="623" spans="2:12" ht="17.399999999999999" customHeight="1" x14ac:dyDescent="0.25">
      <c r="B623" s="34">
        <v>320101016</v>
      </c>
      <c r="C623" s="34" t="s">
        <v>172</v>
      </c>
      <c r="D623" s="192" t="str">
        <f t="shared" si="37"/>
        <v/>
      </c>
      <c r="E623" s="192" t="str">
        <f t="shared" si="38"/>
        <v/>
      </c>
      <c r="F623" s="200">
        <v>320101016</v>
      </c>
      <c r="G623" s="200" t="s">
        <v>172</v>
      </c>
      <c r="H623" s="189">
        <v>-47914</v>
      </c>
      <c r="I623" s="193"/>
      <c r="J623" s="189">
        <v>-6064513</v>
      </c>
      <c r="K623" s="189"/>
      <c r="L623" s="3" t="s">
        <v>362</v>
      </c>
    </row>
    <row r="624" spans="2:12" ht="17.399999999999999" customHeight="1" x14ac:dyDescent="0.25">
      <c r="B624" s="34">
        <v>320101017</v>
      </c>
      <c r="C624" s="34" t="s">
        <v>173</v>
      </c>
      <c r="D624" s="192" t="str">
        <f t="shared" si="37"/>
        <v/>
      </c>
      <c r="E624" s="192" t="str">
        <f t="shared" si="38"/>
        <v/>
      </c>
      <c r="F624" s="200">
        <v>320101017</v>
      </c>
      <c r="G624" s="200" t="s">
        <v>173</v>
      </c>
      <c r="H624" s="189">
        <v>-52045283</v>
      </c>
      <c r="I624" s="193"/>
      <c r="J624" s="189">
        <v>-29819411</v>
      </c>
      <c r="K624" s="189"/>
      <c r="L624" s="3" t="s">
        <v>362</v>
      </c>
    </row>
    <row r="625" spans="2:12" ht="17.399999999999999" customHeight="1" x14ac:dyDescent="0.25">
      <c r="B625" s="34">
        <v>320101142</v>
      </c>
      <c r="C625" s="34" t="s">
        <v>174</v>
      </c>
      <c r="D625" s="192" t="str">
        <f t="shared" si="37"/>
        <v/>
      </c>
      <c r="E625" s="192" t="str">
        <f t="shared" si="38"/>
        <v/>
      </c>
      <c r="F625" s="200">
        <v>320101142</v>
      </c>
      <c r="G625" s="200" t="s">
        <v>174</v>
      </c>
      <c r="H625" s="189">
        <v>-2623694</v>
      </c>
      <c r="I625" s="193"/>
      <c r="J625" s="189">
        <v>-1864352</v>
      </c>
      <c r="K625" s="189"/>
      <c r="L625" s="3" t="s">
        <v>362</v>
      </c>
    </row>
    <row r="626" spans="2:12" ht="17.399999999999999" customHeight="1" x14ac:dyDescent="0.25">
      <c r="B626" s="34">
        <v>320101251</v>
      </c>
      <c r="C626" s="34" t="s">
        <v>175</v>
      </c>
      <c r="D626" s="192" t="str">
        <f t="shared" si="37"/>
        <v/>
      </c>
      <c r="E626" s="192" t="str">
        <f t="shared" si="38"/>
        <v/>
      </c>
      <c r="F626" s="200">
        <v>320101251</v>
      </c>
      <c r="G626" s="200" t="s">
        <v>175</v>
      </c>
      <c r="H626" s="189">
        <v>-688148</v>
      </c>
      <c r="I626" s="193"/>
      <c r="J626" s="189">
        <v>-1310118</v>
      </c>
      <c r="K626" s="189"/>
      <c r="L626" s="3" t="s">
        <v>362</v>
      </c>
    </row>
    <row r="627" spans="2:12" ht="17.399999999999999" customHeight="1" x14ac:dyDescent="0.25">
      <c r="B627" s="34">
        <v>320101271</v>
      </c>
      <c r="C627" s="34" t="s">
        <v>176</v>
      </c>
      <c r="D627" s="192" t="str">
        <f t="shared" si="37"/>
        <v/>
      </c>
      <c r="E627" s="192" t="str">
        <f t="shared" si="38"/>
        <v/>
      </c>
      <c r="F627" s="200">
        <v>320101271</v>
      </c>
      <c r="G627" s="200" t="s">
        <v>176</v>
      </c>
      <c r="H627" s="189">
        <v>0</v>
      </c>
      <c r="I627" s="193"/>
      <c r="J627" s="189">
        <v>0</v>
      </c>
      <c r="K627" s="189"/>
      <c r="L627" s="3" t="s">
        <v>362</v>
      </c>
    </row>
    <row r="628" spans="2:12" ht="17.399999999999999" customHeight="1" x14ac:dyDescent="0.25">
      <c r="B628" s="34">
        <v>320101434</v>
      </c>
      <c r="C628" s="34" t="s">
        <v>991</v>
      </c>
      <c r="D628" s="192" t="str">
        <f t="shared" si="37"/>
        <v/>
      </c>
      <c r="E628" s="192" t="str">
        <f t="shared" si="38"/>
        <v/>
      </c>
      <c r="F628" s="200">
        <v>320101434</v>
      </c>
      <c r="G628" s="200" t="s">
        <v>991</v>
      </c>
      <c r="H628" s="189">
        <v>0</v>
      </c>
      <c r="I628" s="193"/>
      <c r="J628" s="189">
        <v>0</v>
      </c>
      <c r="K628" s="193"/>
      <c r="L628" s="3"/>
    </row>
    <row r="629" spans="2:12" ht="17.399999999999999" customHeight="1" x14ac:dyDescent="0.25">
      <c r="B629" s="34">
        <v>320101502</v>
      </c>
      <c r="C629" s="34" t="s">
        <v>712</v>
      </c>
      <c r="D629" s="192" t="str">
        <f t="shared" si="37"/>
        <v/>
      </c>
      <c r="E629" s="192" t="str">
        <f t="shared" si="38"/>
        <v/>
      </c>
      <c r="F629" s="200">
        <v>320101502</v>
      </c>
      <c r="G629" s="200" t="s">
        <v>712</v>
      </c>
      <c r="H629" s="189">
        <v>0</v>
      </c>
      <c r="I629" s="193"/>
      <c r="J629" s="189">
        <v>0</v>
      </c>
      <c r="K629" s="189"/>
      <c r="L629" s="3"/>
    </row>
    <row r="630" spans="2:12" ht="17.399999999999999" customHeight="1" x14ac:dyDescent="0.25">
      <c r="B630" s="34">
        <v>320101783</v>
      </c>
      <c r="C630" s="34" t="s">
        <v>940</v>
      </c>
      <c r="D630" s="192" t="str">
        <f t="shared" si="37"/>
        <v/>
      </c>
      <c r="E630" s="192" t="str">
        <f t="shared" si="38"/>
        <v/>
      </c>
      <c r="F630" s="200">
        <v>320101783</v>
      </c>
      <c r="G630" s="200" t="s">
        <v>940</v>
      </c>
      <c r="H630" s="189">
        <v>-10289454</v>
      </c>
      <c r="I630" s="193"/>
      <c r="J630" s="189">
        <v>-5986878</v>
      </c>
      <c r="K630" s="189"/>
      <c r="L630" s="3"/>
    </row>
    <row r="631" spans="2:12" ht="17.399999999999999" customHeight="1" x14ac:dyDescent="0.25">
      <c r="B631" s="34">
        <v>320101817</v>
      </c>
      <c r="C631" s="34" t="s">
        <v>1047</v>
      </c>
      <c r="D631" s="192" t="str">
        <f t="shared" si="37"/>
        <v/>
      </c>
      <c r="E631" s="192" t="str">
        <f t="shared" si="38"/>
        <v/>
      </c>
      <c r="F631" s="200">
        <v>320101817</v>
      </c>
      <c r="G631" s="200" t="s">
        <v>1047</v>
      </c>
      <c r="H631" s="189">
        <v>-660341</v>
      </c>
      <c r="I631" s="193"/>
      <c r="J631" s="189"/>
      <c r="K631" s="189"/>
      <c r="L631" s="3"/>
    </row>
    <row r="632" spans="2:12" ht="17.399999999999999" customHeight="1" x14ac:dyDescent="0.25">
      <c r="B632" s="34">
        <v>320101818</v>
      </c>
      <c r="C632" s="34" t="s">
        <v>1048</v>
      </c>
      <c r="D632" s="192" t="str">
        <f t="shared" si="37"/>
        <v/>
      </c>
      <c r="E632" s="192" t="str">
        <f t="shared" si="38"/>
        <v/>
      </c>
      <c r="F632" s="200">
        <v>320101818</v>
      </c>
      <c r="G632" s="200" t="s">
        <v>1048</v>
      </c>
      <c r="H632" s="189">
        <v>0</v>
      </c>
      <c r="I632" s="193"/>
      <c r="J632" s="189"/>
      <c r="K632" s="189"/>
      <c r="L632" s="3"/>
    </row>
    <row r="633" spans="2:12" ht="17.399999999999999" customHeight="1" x14ac:dyDescent="0.25">
      <c r="B633" s="221">
        <v>320101868</v>
      </c>
      <c r="C633" s="221" t="s">
        <v>1098</v>
      </c>
      <c r="D633" s="192" t="str">
        <f t="shared" ref="D633:D658" si="39">IF(B633=F633,"","@@@@@")</f>
        <v/>
      </c>
      <c r="E633" s="192" t="str">
        <f t="shared" ref="E633:E658" si="40">IF(C633=G633,"","@@@@@")</f>
        <v/>
      </c>
      <c r="F633" s="200">
        <v>320101868</v>
      </c>
      <c r="G633" s="200" t="s">
        <v>1098</v>
      </c>
      <c r="H633" s="189">
        <v>-331028</v>
      </c>
      <c r="I633" s="193"/>
      <c r="J633" s="189"/>
      <c r="K633" s="189"/>
      <c r="L633" s="3"/>
    </row>
    <row r="634" spans="2:12" ht="17.399999999999999" customHeight="1" x14ac:dyDescent="0.25">
      <c r="B634" s="221">
        <v>320101871</v>
      </c>
      <c r="C634" s="221" t="s">
        <v>1099</v>
      </c>
      <c r="D634" s="192" t="str">
        <f t="shared" si="39"/>
        <v/>
      </c>
      <c r="E634" s="192" t="str">
        <f t="shared" si="40"/>
        <v/>
      </c>
      <c r="F634" s="200">
        <v>320101871</v>
      </c>
      <c r="G634" s="200" t="s">
        <v>1099</v>
      </c>
      <c r="H634" s="189">
        <v>-280976</v>
      </c>
      <c r="I634" s="193"/>
      <c r="J634" s="189"/>
      <c r="K634" s="189"/>
      <c r="L634" s="3"/>
    </row>
    <row r="635" spans="2:12" ht="17.399999999999999" customHeight="1" x14ac:dyDescent="0.25">
      <c r="B635" s="34">
        <v>320102018</v>
      </c>
      <c r="C635" s="34" t="s">
        <v>177</v>
      </c>
      <c r="D635" s="192" t="str">
        <f t="shared" si="39"/>
        <v/>
      </c>
      <c r="E635" s="192" t="str">
        <f t="shared" si="40"/>
        <v/>
      </c>
      <c r="F635" s="200">
        <v>320102018</v>
      </c>
      <c r="G635" s="200" t="s">
        <v>177</v>
      </c>
      <c r="H635" s="193"/>
      <c r="I635" s="193"/>
      <c r="J635" s="193"/>
      <c r="K635" s="193"/>
      <c r="L635" s="3" t="s">
        <v>362</v>
      </c>
    </row>
    <row r="636" spans="2:12" ht="17.399999999999999" customHeight="1" x14ac:dyDescent="0.25">
      <c r="B636" s="34">
        <v>320102143</v>
      </c>
      <c r="C636" s="34" t="s">
        <v>178</v>
      </c>
      <c r="D636" s="192" t="str">
        <f t="shared" si="39"/>
        <v/>
      </c>
      <c r="E636" s="192" t="str">
        <f t="shared" si="40"/>
        <v/>
      </c>
      <c r="F636" s="200">
        <v>320102143</v>
      </c>
      <c r="G636" s="200" t="s">
        <v>178</v>
      </c>
      <c r="H636" s="193"/>
      <c r="I636" s="193"/>
      <c r="J636" s="193"/>
      <c r="K636" s="193"/>
      <c r="L636" s="3" t="s">
        <v>362</v>
      </c>
    </row>
    <row r="637" spans="2:12" ht="17.399999999999999" customHeight="1" x14ac:dyDescent="0.25">
      <c r="B637" s="34">
        <v>320102252</v>
      </c>
      <c r="C637" s="34" t="s">
        <v>179</v>
      </c>
      <c r="D637" s="192" t="str">
        <f t="shared" si="39"/>
        <v/>
      </c>
      <c r="E637" s="192" t="str">
        <f t="shared" si="40"/>
        <v/>
      </c>
      <c r="F637" s="200">
        <v>320102252</v>
      </c>
      <c r="G637" s="200" t="s">
        <v>179</v>
      </c>
      <c r="H637" s="189">
        <v>-3498126</v>
      </c>
      <c r="I637" s="193"/>
      <c r="J637" s="189">
        <v>-5100971</v>
      </c>
      <c r="K637" s="189"/>
      <c r="L637" s="3" t="s">
        <v>362</v>
      </c>
    </row>
    <row r="638" spans="2:12" ht="17.399999999999999" customHeight="1" x14ac:dyDescent="0.25">
      <c r="B638" s="34">
        <v>320102828</v>
      </c>
      <c r="C638" s="34" t="s">
        <v>1049</v>
      </c>
      <c r="D638" s="192" t="str">
        <f t="shared" si="39"/>
        <v/>
      </c>
      <c r="E638" s="192" t="str">
        <f t="shared" si="40"/>
        <v/>
      </c>
      <c r="F638" s="200">
        <v>320102828</v>
      </c>
      <c r="G638" s="200" t="s">
        <v>1049</v>
      </c>
      <c r="H638" s="189">
        <v>-82198</v>
      </c>
      <c r="I638" s="193"/>
      <c r="J638" s="189"/>
      <c r="K638" s="189"/>
      <c r="L638" s="3"/>
    </row>
    <row r="639" spans="2:12" ht="17.399999999999999" customHeight="1" x14ac:dyDescent="0.25">
      <c r="B639" s="34">
        <v>320102844</v>
      </c>
      <c r="C639" s="34" t="s">
        <v>1050</v>
      </c>
      <c r="D639" s="192" t="str">
        <f t="shared" si="39"/>
        <v/>
      </c>
      <c r="E639" s="192" t="str">
        <f t="shared" si="40"/>
        <v/>
      </c>
      <c r="F639" s="200">
        <v>320102844</v>
      </c>
      <c r="G639" s="200" t="s">
        <v>1050</v>
      </c>
      <c r="H639" s="189">
        <v>-102836</v>
      </c>
      <c r="I639" s="193"/>
      <c r="J639" s="189"/>
      <c r="K639" s="189"/>
      <c r="L639" s="3"/>
    </row>
    <row r="640" spans="2:12" ht="17.399999999999999" customHeight="1" x14ac:dyDescent="0.25">
      <c r="B640" s="34">
        <v>320102845</v>
      </c>
      <c r="C640" s="34" t="s">
        <v>1051</v>
      </c>
      <c r="D640" s="192" t="str">
        <f t="shared" si="39"/>
        <v/>
      </c>
      <c r="E640" s="192" t="str">
        <f t="shared" si="40"/>
        <v/>
      </c>
      <c r="F640" s="200">
        <v>320102845</v>
      </c>
      <c r="G640" s="200" t="s">
        <v>1051</v>
      </c>
      <c r="H640" s="189">
        <v>-69065</v>
      </c>
      <c r="I640" s="193"/>
      <c r="J640" s="189"/>
      <c r="K640" s="189"/>
      <c r="L640" s="3"/>
    </row>
    <row r="641" spans="1:12" ht="17.399999999999999" customHeight="1" x14ac:dyDescent="0.25">
      <c r="B641" s="34">
        <v>320102846</v>
      </c>
      <c r="C641" s="34" t="s">
        <v>1052</v>
      </c>
      <c r="D641" s="192" t="str">
        <f t="shared" si="39"/>
        <v/>
      </c>
      <c r="E641" s="192" t="str">
        <f t="shared" si="40"/>
        <v/>
      </c>
      <c r="F641" s="200">
        <v>320102846</v>
      </c>
      <c r="G641" s="200" t="s">
        <v>1052</v>
      </c>
      <c r="H641" s="189">
        <v>0</v>
      </c>
      <c r="I641" s="193"/>
      <c r="J641" s="189"/>
      <c r="K641" s="189"/>
      <c r="L641" s="3"/>
    </row>
    <row r="642" spans="1:12" ht="17.399999999999999" customHeight="1" x14ac:dyDescent="0.25">
      <c r="B642" s="34">
        <v>320102847</v>
      </c>
      <c r="C642" s="34" t="s">
        <v>1053</v>
      </c>
      <c r="D642" s="192" t="str">
        <f t="shared" si="39"/>
        <v/>
      </c>
      <c r="E642" s="192" t="str">
        <f t="shared" si="40"/>
        <v/>
      </c>
      <c r="F642" s="200">
        <v>320102847</v>
      </c>
      <c r="G642" s="200" t="s">
        <v>1053</v>
      </c>
      <c r="H642" s="189">
        <v>0</v>
      </c>
      <c r="I642" s="193"/>
      <c r="J642" s="189"/>
      <c r="K642" s="189"/>
      <c r="L642" s="3"/>
    </row>
    <row r="643" spans="1:12" ht="17.399999999999999" customHeight="1" x14ac:dyDescent="0.25">
      <c r="B643" s="34">
        <v>320103076</v>
      </c>
      <c r="C643" s="34" t="s">
        <v>180</v>
      </c>
      <c r="D643" s="192" t="str">
        <f t="shared" si="39"/>
        <v/>
      </c>
      <c r="E643" s="192" t="str">
        <f t="shared" si="40"/>
        <v/>
      </c>
      <c r="F643" s="200">
        <v>320103076</v>
      </c>
      <c r="G643" s="200" t="s">
        <v>180</v>
      </c>
      <c r="H643" s="189">
        <v>-1</v>
      </c>
      <c r="I643" s="193"/>
      <c r="J643" s="189">
        <v>0</v>
      </c>
      <c r="K643" s="189"/>
      <c r="L643" s="3" t="s">
        <v>362</v>
      </c>
    </row>
    <row r="644" spans="1:12" ht="17.399999999999999" customHeight="1" x14ac:dyDescent="0.25">
      <c r="B644" s="34">
        <v>320103105</v>
      </c>
      <c r="C644" s="34" t="s">
        <v>660</v>
      </c>
      <c r="D644" s="192" t="str">
        <f t="shared" si="39"/>
        <v/>
      </c>
      <c r="E644" s="192" t="str">
        <f t="shared" si="40"/>
        <v/>
      </c>
      <c r="F644" s="200">
        <v>320103105</v>
      </c>
      <c r="G644" s="200" t="s">
        <v>660</v>
      </c>
      <c r="H644" s="189">
        <v>-2220</v>
      </c>
      <c r="I644" s="193"/>
      <c r="J644" s="189">
        <v>0</v>
      </c>
      <c r="K644" s="189"/>
      <c r="L644" s="3"/>
    </row>
    <row r="645" spans="1:12" ht="17.399999999999999" customHeight="1" x14ac:dyDescent="0.25">
      <c r="B645" s="34">
        <v>320103254</v>
      </c>
      <c r="C645" s="34" t="s">
        <v>181</v>
      </c>
      <c r="D645" s="192" t="str">
        <f t="shared" si="39"/>
        <v/>
      </c>
      <c r="E645" s="192" t="str">
        <f t="shared" si="40"/>
        <v/>
      </c>
      <c r="F645" s="200">
        <v>320103254</v>
      </c>
      <c r="G645" s="200" t="s">
        <v>181</v>
      </c>
      <c r="H645" s="193">
        <v>0</v>
      </c>
      <c r="I645" s="193"/>
      <c r="J645" s="193">
        <v>0</v>
      </c>
      <c r="K645" s="193"/>
      <c r="L645" s="3" t="s">
        <v>362</v>
      </c>
    </row>
    <row r="646" spans="1:12" ht="17.399999999999999" customHeight="1" x14ac:dyDescent="0.25">
      <c r="B646" s="34">
        <v>320103272</v>
      </c>
      <c r="C646" s="34" t="s">
        <v>345</v>
      </c>
      <c r="D646" s="192" t="str">
        <f t="shared" si="39"/>
        <v/>
      </c>
      <c r="E646" s="192" t="str">
        <f t="shared" si="40"/>
        <v/>
      </c>
      <c r="F646" s="200">
        <v>320103272</v>
      </c>
      <c r="G646" s="200" t="s">
        <v>345</v>
      </c>
      <c r="H646" s="189">
        <v>-109</v>
      </c>
      <c r="I646" s="193"/>
      <c r="J646" s="189">
        <v>0</v>
      </c>
      <c r="K646" s="189"/>
      <c r="L646" s="3" t="s">
        <v>362</v>
      </c>
    </row>
    <row r="647" spans="1:12" ht="17.399999999999999" customHeight="1" x14ac:dyDescent="0.25">
      <c r="B647" s="34">
        <v>320104077</v>
      </c>
      <c r="C647" s="34" t="s">
        <v>182</v>
      </c>
      <c r="D647" s="192" t="str">
        <f t="shared" si="39"/>
        <v/>
      </c>
      <c r="E647" s="192" t="str">
        <f t="shared" si="40"/>
        <v/>
      </c>
      <c r="F647" s="200">
        <v>320104077</v>
      </c>
      <c r="G647" s="200" t="s">
        <v>182</v>
      </c>
      <c r="H647" s="189">
        <v>-24002450</v>
      </c>
      <c r="I647" s="193"/>
      <c r="J647" s="189">
        <v>-19200364</v>
      </c>
      <c r="K647" s="189"/>
      <c r="L647" s="3" t="s">
        <v>362</v>
      </c>
    </row>
    <row r="648" spans="1:12" ht="17.399999999999999" customHeight="1" x14ac:dyDescent="0.25">
      <c r="B648" s="34">
        <v>320105148</v>
      </c>
      <c r="C648" s="34" t="s">
        <v>183</v>
      </c>
      <c r="D648" s="192" t="str">
        <f t="shared" si="39"/>
        <v/>
      </c>
      <c r="E648" s="192" t="str">
        <f t="shared" si="40"/>
        <v/>
      </c>
      <c r="F648" s="200">
        <v>320105148</v>
      </c>
      <c r="G648" s="200" t="s">
        <v>183</v>
      </c>
      <c r="H648" s="189">
        <v>-265494</v>
      </c>
      <c r="I648" s="193"/>
      <c r="J648" s="189">
        <v>-342198</v>
      </c>
      <c r="K648" s="189"/>
      <c r="L648" s="3" t="s">
        <v>362</v>
      </c>
    </row>
    <row r="649" spans="1:12" ht="17.399999999999999" customHeight="1" x14ac:dyDescent="0.25">
      <c r="B649" s="34">
        <v>320105180</v>
      </c>
      <c r="C649" s="34" t="s">
        <v>570</v>
      </c>
      <c r="D649" s="192" t="str">
        <f t="shared" si="39"/>
        <v/>
      </c>
      <c r="E649" s="192" t="str">
        <f t="shared" si="40"/>
        <v/>
      </c>
      <c r="F649" s="200">
        <v>320105180</v>
      </c>
      <c r="G649" s="200" t="s">
        <v>570</v>
      </c>
      <c r="H649" s="189">
        <v>-14375589</v>
      </c>
      <c r="I649" s="193"/>
      <c r="J649" s="189">
        <v>-10536992</v>
      </c>
      <c r="K649" s="189"/>
      <c r="L649" s="3" t="s">
        <v>362</v>
      </c>
    </row>
    <row r="650" spans="1:12" ht="17.399999999999999" customHeight="1" x14ac:dyDescent="0.25">
      <c r="B650" s="34">
        <v>320105321</v>
      </c>
      <c r="C650" s="34" t="s">
        <v>184</v>
      </c>
      <c r="D650" s="192" t="str">
        <f t="shared" si="39"/>
        <v/>
      </c>
      <c r="E650" s="192" t="str">
        <f t="shared" si="40"/>
        <v/>
      </c>
      <c r="F650" s="200">
        <v>320105321</v>
      </c>
      <c r="G650" s="200" t="s">
        <v>184</v>
      </c>
      <c r="H650" s="189">
        <v>-13576510</v>
      </c>
      <c r="I650" s="193"/>
      <c r="J650" s="189">
        <v>-13069053</v>
      </c>
      <c r="K650" s="189"/>
      <c r="L650" s="3" t="s">
        <v>363</v>
      </c>
    </row>
    <row r="651" spans="1:12" ht="17.399999999999999" customHeight="1" x14ac:dyDescent="0.25">
      <c r="B651" s="34">
        <v>320105359</v>
      </c>
      <c r="C651" s="34" t="s">
        <v>346</v>
      </c>
      <c r="D651" s="192" t="str">
        <f t="shared" si="39"/>
        <v/>
      </c>
      <c r="E651" s="192" t="str">
        <f t="shared" si="40"/>
        <v/>
      </c>
      <c r="F651" s="200">
        <v>320105359</v>
      </c>
      <c r="G651" s="200" t="s">
        <v>346</v>
      </c>
      <c r="H651" s="189">
        <v>-374074</v>
      </c>
      <c r="I651" s="193"/>
      <c r="J651" s="189">
        <v>-5217207</v>
      </c>
      <c r="K651" s="189"/>
      <c r="L651" s="3" t="s">
        <v>362</v>
      </c>
    </row>
    <row r="652" spans="1:12" ht="17.399999999999999" customHeight="1" x14ac:dyDescent="0.25">
      <c r="B652" s="34">
        <v>320105360</v>
      </c>
      <c r="C652" s="34" t="s">
        <v>957</v>
      </c>
      <c r="D652" s="192" t="str">
        <f t="shared" si="39"/>
        <v/>
      </c>
      <c r="E652" s="192" t="str">
        <f t="shared" si="40"/>
        <v/>
      </c>
      <c r="F652" s="200">
        <v>320105360</v>
      </c>
      <c r="G652" s="200" t="s">
        <v>957</v>
      </c>
      <c r="H652" s="189">
        <v>-273054</v>
      </c>
      <c r="I652" s="193"/>
      <c r="J652" s="189">
        <v>-348500</v>
      </c>
      <c r="K652" s="193"/>
      <c r="L652" s="3"/>
    </row>
    <row r="653" spans="1:12" ht="17.399999999999999" customHeight="1" x14ac:dyDescent="0.25">
      <c r="B653" s="34">
        <v>320105440</v>
      </c>
      <c r="C653" s="34" t="s">
        <v>1054</v>
      </c>
      <c r="D653" s="192" t="str">
        <f t="shared" si="39"/>
        <v/>
      </c>
      <c r="E653" s="192" t="str">
        <f t="shared" si="40"/>
        <v/>
      </c>
      <c r="F653" s="200">
        <v>320105440</v>
      </c>
      <c r="G653" s="200" t="s">
        <v>1054</v>
      </c>
      <c r="H653" s="189">
        <v>-4024960</v>
      </c>
      <c r="I653" s="193"/>
      <c r="J653" s="189">
        <v>0</v>
      </c>
      <c r="K653" s="193"/>
      <c r="L653" s="3"/>
    </row>
    <row r="654" spans="1:12" ht="17.399999999999999" customHeight="1" x14ac:dyDescent="0.25">
      <c r="A654" s="104" t="s">
        <v>684</v>
      </c>
      <c r="B654" s="34">
        <v>320105525</v>
      </c>
      <c r="C654" s="34" t="s">
        <v>661</v>
      </c>
      <c r="D654" s="192" t="str">
        <f t="shared" si="39"/>
        <v/>
      </c>
      <c r="E654" s="192" t="str">
        <f t="shared" si="40"/>
        <v/>
      </c>
      <c r="F654" s="200">
        <v>320105525</v>
      </c>
      <c r="G654" s="200" t="s">
        <v>661</v>
      </c>
      <c r="H654" s="189">
        <v>-648500</v>
      </c>
      <c r="I654" s="193"/>
      <c r="J654" s="189">
        <v>-7874506</v>
      </c>
      <c r="K654" s="189"/>
      <c r="L654" s="3"/>
    </row>
    <row r="655" spans="1:12" ht="17.399999999999999" customHeight="1" x14ac:dyDescent="0.25">
      <c r="B655" s="34">
        <v>320105709</v>
      </c>
      <c r="C655" s="34" t="s">
        <v>854</v>
      </c>
      <c r="D655" s="192" t="str">
        <f t="shared" si="39"/>
        <v/>
      </c>
      <c r="E655" s="192" t="str">
        <f t="shared" si="40"/>
        <v/>
      </c>
      <c r="F655" s="200">
        <v>320105709</v>
      </c>
      <c r="G655" s="200" t="s">
        <v>854</v>
      </c>
      <c r="H655" s="189">
        <v>-12210</v>
      </c>
      <c r="I655" s="193"/>
      <c r="J655" s="189">
        <v>-5600</v>
      </c>
      <c r="K655" s="189"/>
      <c r="L655" s="3"/>
    </row>
    <row r="656" spans="1:12" ht="17.399999999999999" customHeight="1" x14ac:dyDescent="0.25">
      <c r="B656" s="34">
        <v>320105744</v>
      </c>
      <c r="C656" s="34" t="s">
        <v>911</v>
      </c>
      <c r="D656" s="192" t="str">
        <f t="shared" si="39"/>
        <v/>
      </c>
      <c r="E656" s="192" t="str">
        <f t="shared" si="40"/>
        <v/>
      </c>
      <c r="F656" s="200">
        <v>320105744</v>
      </c>
      <c r="G656" s="200" t="s">
        <v>911</v>
      </c>
      <c r="H656" s="189">
        <v>-445379</v>
      </c>
      <c r="I656" s="193"/>
      <c r="J656" s="189">
        <v>1394358</v>
      </c>
      <c r="K656" s="189"/>
      <c r="L656" s="3"/>
    </row>
    <row r="657" spans="2:12" ht="17.399999999999999" customHeight="1" x14ac:dyDescent="0.25">
      <c r="B657" s="34">
        <v>320105777</v>
      </c>
      <c r="C657" s="34" t="s">
        <v>941</v>
      </c>
      <c r="D657" s="192" t="str">
        <f t="shared" si="39"/>
        <v/>
      </c>
      <c r="E657" s="192" t="str">
        <f t="shared" si="40"/>
        <v/>
      </c>
      <c r="F657" s="200">
        <v>320105777</v>
      </c>
      <c r="G657" s="200" t="s">
        <v>941</v>
      </c>
      <c r="H657" s="189">
        <v>-741268</v>
      </c>
      <c r="I657" s="193"/>
      <c r="J657" s="189">
        <v>-814302</v>
      </c>
      <c r="K657" s="189"/>
      <c r="L657" s="3"/>
    </row>
    <row r="658" spans="2:12" ht="17.399999999999999" customHeight="1" x14ac:dyDescent="0.25">
      <c r="B658" s="34">
        <v>320105859</v>
      </c>
      <c r="C658" s="34" t="s">
        <v>1055</v>
      </c>
      <c r="D658" s="192" t="str">
        <f t="shared" si="39"/>
        <v/>
      </c>
      <c r="E658" s="192" t="str">
        <f t="shared" si="40"/>
        <v/>
      </c>
      <c r="F658" s="200">
        <v>320105859</v>
      </c>
      <c r="G658" s="200" t="s">
        <v>1055</v>
      </c>
      <c r="H658" s="189">
        <v>10885</v>
      </c>
      <c r="I658" s="193"/>
      <c r="J658" s="189"/>
      <c r="K658" s="189"/>
      <c r="L658" s="3"/>
    </row>
    <row r="659" spans="2:12" ht="17.399999999999999" customHeight="1" x14ac:dyDescent="0.25">
      <c r="B659" s="221">
        <v>320105897</v>
      </c>
      <c r="C659" s="221" t="s">
        <v>1100</v>
      </c>
      <c r="D659" s="192" t="str">
        <f t="shared" ref="D659:D672" si="41">IF(B659=F659,"","@@@@@")</f>
        <v/>
      </c>
      <c r="E659" s="192" t="str">
        <f t="shared" ref="E659:E672" si="42">IF(C659=G659,"","@@@@@")</f>
        <v/>
      </c>
      <c r="F659" s="200">
        <v>320105897</v>
      </c>
      <c r="G659" s="200" t="s">
        <v>1100</v>
      </c>
      <c r="H659" s="189">
        <v>-225633</v>
      </c>
      <c r="I659" s="193"/>
      <c r="J659" s="189"/>
      <c r="K659" s="189"/>
      <c r="L659" s="3"/>
    </row>
    <row r="660" spans="2:12" ht="17.399999999999999" customHeight="1" x14ac:dyDescent="0.25">
      <c r="B660" s="34">
        <v>320106311</v>
      </c>
      <c r="C660" s="34" t="s">
        <v>992</v>
      </c>
      <c r="D660" s="192" t="str">
        <f t="shared" si="41"/>
        <v/>
      </c>
      <c r="E660" s="192" t="str">
        <f t="shared" si="42"/>
        <v/>
      </c>
      <c r="F660" s="200">
        <v>320106311</v>
      </c>
      <c r="G660" s="200" t="s">
        <v>992</v>
      </c>
      <c r="H660" s="189">
        <v>35168932</v>
      </c>
      <c r="I660" s="193"/>
      <c r="J660" s="189">
        <v>18895512</v>
      </c>
      <c r="K660" s="189"/>
      <c r="L660" s="3" t="s">
        <v>362</v>
      </c>
    </row>
    <row r="661" spans="2:12" ht="17.399999999999999" customHeight="1" x14ac:dyDescent="0.25">
      <c r="B661" s="34">
        <v>320106312</v>
      </c>
      <c r="C661" s="34" t="s">
        <v>993</v>
      </c>
      <c r="D661" s="192" t="str">
        <f t="shared" si="41"/>
        <v/>
      </c>
      <c r="E661" s="192" t="str">
        <f t="shared" si="42"/>
        <v/>
      </c>
      <c r="F661" s="200">
        <v>320106312</v>
      </c>
      <c r="G661" s="200" t="s">
        <v>993</v>
      </c>
      <c r="H661" s="189">
        <v>7004205</v>
      </c>
      <c r="I661" s="193"/>
      <c r="J661" s="189">
        <v>6912645</v>
      </c>
      <c r="K661" s="189"/>
      <c r="L661" s="3" t="s">
        <v>362</v>
      </c>
    </row>
    <row r="662" spans="2:12" ht="17.399999999999999" customHeight="1" x14ac:dyDescent="0.25">
      <c r="B662" s="34">
        <v>320106365</v>
      </c>
      <c r="C662" s="34" t="s">
        <v>408</v>
      </c>
      <c r="D662" s="192" t="str">
        <f t="shared" si="41"/>
        <v/>
      </c>
      <c r="E662" s="192" t="str">
        <f t="shared" si="42"/>
        <v/>
      </c>
      <c r="F662" s="200">
        <v>320106365</v>
      </c>
      <c r="G662" s="200" t="s">
        <v>408</v>
      </c>
      <c r="H662" s="189">
        <v>0</v>
      </c>
      <c r="I662" s="193"/>
      <c r="J662" s="189">
        <v>0</v>
      </c>
      <c r="K662" s="189"/>
      <c r="L662" s="3" t="s">
        <v>362</v>
      </c>
    </row>
    <row r="663" spans="2:12" ht="17.399999999999999" customHeight="1" x14ac:dyDescent="0.25">
      <c r="B663" s="34">
        <v>320106433</v>
      </c>
      <c r="C663" s="34" t="s">
        <v>540</v>
      </c>
      <c r="D663" s="192" t="str">
        <f t="shared" si="41"/>
        <v/>
      </c>
      <c r="E663" s="192" t="str">
        <f t="shared" si="42"/>
        <v/>
      </c>
      <c r="F663" s="200">
        <v>320106433</v>
      </c>
      <c r="G663" s="200" t="s">
        <v>540</v>
      </c>
      <c r="H663" s="189">
        <v>9735</v>
      </c>
      <c r="I663" s="193"/>
      <c r="J663" s="189">
        <v>0</v>
      </c>
      <c r="K663" s="189"/>
      <c r="L663" s="3"/>
    </row>
    <row r="664" spans="2:12" ht="17.399999999999999" customHeight="1" x14ac:dyDescent="0.25">
      <c r="B664" s="34">
        <v>320106442</v>
      </c>
      <c r="C664" s="34" t="s">
        <v>541</v>
      </c>
      <c r="D664" s="192" t="str">
        <f t="shared" si="41"/>
        <v/>
      </c>
      <c r="E664" s="192" t="str">
        <f t="shared" si="42"/>
        <v/>
      </c>
      <c r="F664" s="200">
        <v>320106442</v>
      </c>
      <c r="G664" s="200" t="s">
        <v>541</v>
      </c>
      <c r="H664" s="189">
        <v>0</v>
      </c>
      <c r="I664" s="193"/>
      <c r="J664" s="189">
        <v>0</v>
      </c>
      <c r="K664" s="189"/>
      <c r="L664" s="3"/>
    </row>
    <row r="665" spans="2:12" ht="17.399999999999999" customHeight="1" x14ac:dyDescent="0.25">
      <c r="B665" s="34">
        <v>320106454</v>
      </c>
      <c r="C665" s="34" t="s">
        <v>994</v>
      </c>
      <c r="D665" s="192" t="str">
        <f t="shared" si="41"/>
        <v/>
      </c>
      <c r="E665" s="192" t="str">
        <f t="shared" si="42"/>
        <v/>
      </c>
      <c r="F665" s="200">
        <v>320106454</v>
      </c>
      <c r="G665" s="200" t="s">
        <v>994</v>
      </c>
      <c r="H665" s="189">
        <v>21908</v>
      </c>
      <c r="I665" s="193"/>
      <c r="J665" s="189">
        <v>235549</v>
      </c>
      <c r="K665" s="193"/>
      <c r="L665" s="3"/>
    </row>
    <row r="666" spans="2:12" ht="17.399999999999999" customHeight="1" x14ac:dyDescent="0.25">
      <c r="B666" s="34">
        <v>320107465</v>
      </c>
      <c r="C666" s="34" t="s">
        <v>662</v>
      </c>
      <c r="D666" s="192" t="str">
        <f t="shared" si="41"/>
        <v/>
      </c>
      <c r="E666" s="192" t="str">
        <f t="shared" si="42"/>
        <v/>
      </c>
      <c r="F666" s="200">
        <v>320107465</v>
      </c>
      <c r="G666" s="200" t="s">
        <v>662</v>
      </c>
      <c r="H666" s="189"/>
      <c r="I666" s="193"/>
      <c r="J666" s="189"/>
      <c r="K666" s="189"/>
      <c r="L666" s="3"/>
    </row>
    <row r="667" spans="2:12" ht="17.399999999999999" customHeight="1" x14ac:dyDescent="0.25">
      <c r="B667" s="34">
        <v>320108703</v>
      </c>
      <c r="C667" s="34" t="s">
        <v>855</v>
      </c>
      <c r="D667" s="192" t="str">
        <f t="shared" si="41"/>
        <v/>
      </c>
      <c r="E667" s="192" t="str">
        <f t="shared" si="42"/>
        <v/>
      </c>
      <c r="F667" s="200">
        <v>320108703</v>
      </c>
      <c r="G667" s="200" t="s">
        <v>855</v>
      </c>
      <c r="H667" s="189">
        <v>-5139</v>
      </c>
      <c r="I667" s="193"/>
      <c r="J667" s="189">
        <v>-2641</v>
      </c>
      <c r="K667" s="189"/>
      <c r="L667" s="3"/>
    </row>
    <row r="668" spans="2:12" ht="17.399999999999999" customHeight="1" x14ac:dyDescent="0.25">
      <c r="B668" s="34">
        <v>320109746</v>
      </c>
      <c r="C668" s="34" t="s">
        <v>912</v>
      </c>
      <c r="D668" s="192" t="str">
        <f t="shared" si="41"/>
        <v/>
      </c>
      <c r="E668" s="192" t="str">
        <f t="shared" si="42"/>
        <v/>
      </c>
      <c r="F668" s="200">
        <v>320109746</v>
      </c>
      <c r="G668" s="200" t="s">
        <v>912</v>
      </c>
      <c r="H668" s="189">
        <v>-20618039</v>
      </c>
      <c r="I668" s="193"/>
      <c r="J668" s="189">
        <v>-20441041</v>
      </c>
      <c r="K668" s="189"/>
      <c r="L668" s="3"/>
    </row>
    <row r="669" spans="2:12" ht="17.399999999999999" customHeight="1" x14ac:dyDescent="0.25">
      <c r="B669" s="34">
        <v>320110848</v>
      </c>
      <c r="C669" s="34" t="s">
        <v>1101</v>
      </c>
      <c r="D669" s="192" t="str">
        <f t="shared" si="41"/>
        <v/>
      </c>
      <c r="E669" s="192" t="str">
        <f t="shared" si="42"/>
        <v/>
      </c>
      <c r="F669" s="200">
        <v>320110848</v>
      </c>
      <c r="G669" s="200" t="s">
        <v>1101</v>
      </c>
      <c r="H669" s="189">
        <v>0</v>
      </c>
      <c r="I669" s="193"/>
      <c r="J669" s="189"/>
      <c r="K669" s="189"/>
      <c r="L669" s="3"/>
    </row>
    <row r="670" spans="2:12" ht="17.399999999999999" customHeight="1" x14ac:dyDescent="0.25">
      <c r="B670" s="34">
        <v>320110849</v>
      </c>
      <c r="C670" s="34" t="s">
        <v>1102</v>
      </c>
      <c r="D670" s="192" t="str">
        <f t="shared" si="41"/>
        <v/>
      </c>
      <c r="E670" s="192" t="str">
        <f t="shared" si="42"/>
        <v/>
      </c>
      <c r="F670" s="200">
        <v>320110849</v>
      </c>
      <c r="G670" s="200" t="s">
        <v>1102</v>
      </c>
      <c r="H670" s="189">
        <v>0</v>
      </c>
      <c r="I670" s="193"/>
      <c r="J670" s="189"/>
      <c r="K670" s="189"/>
      <c r="L670" s="3"/>
    </row>
    <row r="671" spans="2:12" ht="17.399999999999999" customHeight="1" x14ac:dyDescent="0.25">
      <c r="B671" s="34">
        <v>320110860</v>
      </c>
      <c r="C671" s="34" t="s">
        <v>1103</v>
      </c>
      <c r="D671" s="192" t="str">
        <f t="shared" si="41"/>
        <v/>
      </c>
      <c r="E671" s="192" t="str">
        <f t="shared" si="42"/>
        <v/>
      </c>
      <c r="F671" s="200">
        <v>320110860</v>
      </c>
      <c r="G671" s="200" t="s">
        <v>1103</v>
      </c>
      <c r="H671" s="189">
        <v>-179068</v>
      </c>
      <c r="I671" s="193"/>
      <c r="J671" s="189"/>
      <c r="K671" s="189"/>
      <c r="L671" s="3"/>
    </row>
    <row r="672" spans="2:12" ht="17.399999999999999" customHeight="1" x14ac:dyDescent="0.25">
      <c r="B672" s="34">
        <v>320110861</v>
      </c>
      <c r="C672" s="34" t="s">
        <v>1104</v>
      </c>
      <c r="D672" s="192" t="str">
        <f t="shared" si="41"/>
        <v/>
      </c>
      <c r="E672" s="192" t="str">
        <f t="shared" si="42"/>
        <v/>
      </c>
      <c r="F672" s="200">
        <v>320110861</v>
      </c>
      <c r="G672" s="200" t="s">
        <v>1104</v>
      </c>
      <c r="H672" s="189">
        <v>-233817</v>
      </c>
      <c r="I672" s="193"/>
      <c r="J672" s="189"/>
      <c r="K672" s="189"/>
      <c r="L672" s="3"/>
    </row>
    <row r="673" spans="2:12" ht="17.399999999999999" customHeight="1" x14ac:dyDescent="0.25">
      <c r="B673" s="34">
        <v>320110866</v>
      </c>
      <c r="C673" s="34" t="s">
        <v>1105</v>
      </c>
      <c r="D673" s="192" t="str">
        <f t="shared" ref="D673:D682" si="43">IF(B673=F673,"","@@@@@")</f>
        <v/>
      </c>
      <c r="E673" s="192" t="str">
        <f t="shared" ref="E673:E682" si="44">IF(C673=G673,"","@@@@@")</f>
        <v/>
      </c>
      <c r="F673" s="200">
        <v>320110866</v>
      </c>
      <c r="G673" s="200" t="s">
        <v>1105</v>
      </c>
      <c r="H673" s="189">
        <v>60</v>
      </c>
      <c r="I673" s="193"/>
      <c r="J673" s="189"/>
      <c r="K673" s="189"/>
      <c r="L673" s="3"/>
    </row>
    <row r="674" spans="2:12" ht="17.399999999999999" customHeight="1" x14ac:dyDescent="0.25">
      <c r="B674" s="34">
        <v>320110867</v>
      </c>
      <c r="C674" s="34" t="s">
        <v>1106</v>
      </c>
      <c r="D674" s="192" t="str">
        <f t="shared" si="43"/>
        <v/>
      </c>
      <c r="E674" s="192" t="str">
        <f t="shared" si="44"/>
        <v/>
      </c>
      <c r="F674" s="200">
        <v>320110867</v>
      </c>
      <c r="G674" s="200" t="s">
        <v>1106</v>
      </c>
      <c r="H674" s="189">
        <v>-25671</v>
      </c>
      <c r="I674" s="193"/>
      <c r="J674" s="189"/>
      <c r="K674" s="189"/>
      <c r="L674" s="3"/>
    </row>
    <row r="675" spans="2:12" ht="17.399999999999999" customHeight="1" x14ac:dyDescent="0.25">
      <c r="B675" s="34">
        <v>320110869</v>
      </c>
      <c r="C675" s="34" t="s">
        <v>1107</v>
      </c>
      <c r="D675" s="192" t="str">
        <f t="shared" si="43"/>
        <v/>
      </c>
      <c r="E675" s="192" t="str">
        <f t="shared" si="44"/>
        <v/>
      </c>
      <c r="F675" s="200">
        <v>320110869</v>
      </c>
      <c r="G675" s="200" t="s">
        <v>1107</v>
      </c>
      <c r="H675" s="189">
        <v>-42478</v>
      </c>
      <c r="I675" s="193"/>
      <c r="J675" s="189"/>
      <c r="K675" s="189"/>
      <c r="L675" s="3"/>
    </row>
    <row r="676" spans="2:12" ht="17.399999999999999" customHeight="1" x14ac:dyDescent="0.25">
      <c r="B676" s="34">
        <v>320110870</v>
      </c>
      <c r="C676" s="34" t="s">
        <v>1108</v>
      </c>
      <c r="D676" s="192" t="str">
        <f t="shared" si="43"/>
        <v/>
      </c>
      <c r="E676" s="192" t="str">
        <f t="shared" si="44"/>
        <v/>
      </c>
      <c r="F676" s="200">
        <v>320110870</v>
      </c>
      <c r="G676" s="200" t="s">
        <v>1108</v>
      </c>
      <c r="H676" s="189">
        <v>-57080</v>
      </c>
      <c r="I676" s="193"/>
      <c r="J676" s="189"/>
      <c r="K676" s="189"/>
      <c r="L676" s="3"/>
    </row>
    <row r="677" spans="2:12" ht="17.399999999999999" customHeight="1" x14ac:dyDescent="0.25">
      <c r="B677" s="34">
        <v>320110901</v>
      </c>
      <c r="C677" s="34" t="s">
        <v>1109</v>
      </c>
      <c r="D677" s="192" t="str">
        <f t="shared" si="43"/>
        <v/>
      </c>
      <c r="E677" s="192" t="str">
        <f t="shared" si="44"/>
        <v/>
      </c>
      <c r="F677" s="200">
        <v>320110901</v>
      </c>
      <c r="G677" s="200" t="s">
        <v>1109</v>
      </c>
      <c r="H677" s="189">
        <v>-3540</v>
      </c>
      <c r="I677" s="193"/>
      <c r="J677" s="189"/>
      <c r="K677" s="189"/>
      <c r="L677" s="3"/>
    </row>
    <row r="678" spans="2:12" ht="17.399999999999999" customHeight="1" x14ac:dyDescent="0.25">
      <c r="B678" s="34">
        <v>320110902</v>
      </c>
      <c r="C678" s="34" t="s">
        <v>1110</v>
      </c>
      <c r="D678" s="192" t="str">
        <f t="shared" si="43"/>
        <v/>
      </c>
      <c r="E678" s="192" t="str">
        <f t="shared" si="44"/>
        <v/>
      </c>
      <c r="F678" s="200">
        <v>320110902</v>
      </c>
      <c r="G678" s="200" t="s">
        <v>1110</v>
      </c>
      <c r="H678" s="189">
        <v>0</v>
      </c>
      <c r="I678" s="193"/>
      <c r="J678" s="189"/>
      <c r="K678" s="189"/>
      <c r="L678" s="3"/>
    </row>
    <row r="679" spans="2:12" ht="17.399999999999999" customHeight="1" x14ac:dyDescent="0.25">
      <c r="B679" s="34">
        <v>320110910</v>
      </c>
      <c r="C679" s="34" t="s">
        <v>1111</v>
      </c>
      <c r="D679" s="192" t="str">
        <f t="shared" si="43"/>
        <v/>
      </c>
      <c r="E679" s="192" t="str">
        <f t="shared" si="44"/>
        <v/>
      </c>
      <c r="F679" s="200">
        <v>320110910</v>
      </c>
      <c r="G679" s="200" t="s">
        <v>1111</v>
      </c>
      <c r="H679" s="189">
        <v>-3982</v>
      </c>
      <c r="I679" s="193"/>
      <c r="J679" s="189"/>
      <c r="K679" s="189"/>
      <c r="L679" s="3"/>
    </row>
    <row r="680" spans="2:12" ht="17.399999999999999" customHeight="1" x14ac:dyDescent="0.25">
      <c r="B680" s="34">
        <v>320110911</v>
      </c>
      <c r="C680" s="34" t="s">
        <v>1112</v>
      </c>
      <c r="D680" s="192" t="str">
        <f t="shared" si="43"/>
        <v/>
      </c>
      <c r="E680" s="192" t="str">
        <f t="shared" si="44"/>
        <v/>
      </c>
      <c r="F680" s="200">
        <v>320110911</v>
      </c>
      <c r="G680" s="200" t="s">
        <v>1112</v>
      </c>
      <c r="H680" s="189">
        <v>-885</v>
      </c>
      <c r="I680" s="193"/>
      <c r="J680" s="189"/>
      <c r="K680" s="189"/>
      <c r="L680" s="3"/>
    </row>
    <row r="681" spans="2:12" ht="17.399999999999999" customHeight="1" x14ac:dyDescent="0.25">
      <c r="B681" s="34">
        <v>320110912</v>
      </c>
      <c r="C681" s="34" t="s">
        <v>1113</v>
      </c>
      <c r="D681" s="192" t="str">
        <f t="shared" si="43"/>
        <v/>
      </c>
      <c r="E681" s="192" t="str">
        <f t="shared" si="44"/>
        <v/>
      </c>
      <c r="F681" s="200">
        <v>320110912</v>
      </c>
      <c r="G681" s="200" t="s">
        <v>1113</v>
      </c>
      <c r="H681" s="189">
        <v>-7965</v>
      </c>
      <c r="I681" s="193"/>
      <c r="J681" s="189"/>
      <c r="K681" s="189"/>
      <c r="L681" s="3"/>
    </row>
    <row r="682" spans="2:12" ht="17.399999999999999" customHeight="1" x14ac:dyDescent="0.25">
      <c r="B682" s="34">
        <v>320110913</v>
      </c>
      <c r="C682" s="34" t="s">
        <v>1114</v>
      </c>
      <c r="D682" s="192" t="str">
        <f t="shared" si="43"/>
        <v/>
      </c>
      <c r="E682" s="192" t="str">
        <f t="shared" si="44"/>
        <v/>
      </c>
      <c r="F682" s="200">
        <v>320110913</v>
      </c>
      <c r="G682" s="200" t="s">
        <v>1114</v>
      </c>
      <c r="H682" s="189">
        <v>-1327</v>
      </c>
      <c r="I682" s="193"/>
      <c r="J682" s="189"/>
      <c r="K682" s="189"/>
      <c r="L682" s="3"/>
    </row>
    <row r="683" spans="2:12" ht="17.399999999999999" customHeight="1" x14ac:dyDescent="0.25">
      <c r="B683" s="34">
        <v>320110915</v>
      </c>
      <c r="C683" s="34" t="s">
        <v>1115</v>
      </c>
      <c r="D683" s="192" t="str">
        <f t="shared" ref="D683:D711" si="45">IF(B683=F683,"","@@@@@")</f>
        <v/>
      </c>
      <c r="E683" s="192" t="str">
        <f t="shared" ref="E683:E711" si="46">IF(C683=G683,"","@@@@@")</f>
        <v/>
      </c>
      <c r="F683" s="200">
        <v>320110915</v>
      </c>
      <c r="G683" s="200" t="s">
        <v>1115</v>
      </c>
      <c r="H683" s="189">
        <v>-300</v>
      </c>
      <c r="I683" s="193"/>
      <c r="J683" s="189"/>
      <c r="K683" s="189"/>
      <c r="L683" s="3"/>
    </row>
    <row r="684" spans="2:12" ht="17.399999999999999" customHeight="1" x14ac:dyDescent="0.25">
      <c r="B684" s="34">
        <v>320201019</v>
      </c>
      <c r="C684" s="34" t="s">
        <v>185</v>
      </c>
      <c r="D684" s="192" t="str">
        <f t="shared" si="45"/>
        <v/>
      </c>
      <c r="E684" s="192" t="str">
        <f t="shared" si="46"/>
        <v/>
      </c>
      <c r="F684" s="200">
        <v>320201019</v>
      </c>
      <c r="G684" s="200" t="s">
        <v>185</v>
      </c>
      <c r="H684" s="189">
        <v>-33817440</v>
      </c>
      <c r="I684" s="193"/>
      <c r="J684" s="189">
        <v>-36989770</v>
      </c>
      <c r="K684" s="189"/>
      <c r="L684" s="3" t="s">
        <v>221</v>
      </c>
    </row>
    <row r="685" spans="2:12" ht="17.399999999999999" customHeight="1" x14ac:dyDescent="0.25">
      <c r="B685" s="34">
        <v>320201316</v>
      </c>
      <c r="C685" s="34" t="s">
        <v>379</v>
      </c>
      <c r="D685" s="192" t="str">
        <f t="shared" si="45"/>
        <v/>
      </c>
      <c r="E685" s="192" t="str">
        <f t="shared" si="46"/>
        <v/>
      </c>
      <c r="F685" s="200">
        <v>320201316</v>
      </c>
      <c r="G685" s="200" t="s">
        <v>379</v>
      </c>
      <c r="H685" s="189">
        <v>-54000</v>
      </c>
      <c r="I685" s="193"/>
      <c r="J685" s="189">
        <v>-36000</v>
      </c>
      <c r="K685" s="189"/>
      <c r="L685" s="3" t="s">
        <v>362</v>
      </c>
    </row>
    <row r="686" spans="2:12" ht="17.399999999999999" customHeight="1" x14ac:dyDescent="0.25">
      <c r="B686" s="34">
        <v>320201460</v>
      </c>
      <c r="C686" s="34" t="s">
        <v>571</v>
      </c>
      <c r="D686" s="192" t="str">
        <f t="shared" si="45"/>
        <v/>
      </c>
      <c r="E686" s="192" t="str">
        <f t="shared" si="46"/>
        <v/>
      </c>
      <c r="F686" s="200">
        <v>320201460</v>
      </c>
      <c r="G686" s="200" t="s">
        <v>571</v>
      </c>
      <c r="H686" s="193">
        <v>0</v>
      </c>
      <c r="I686" s="193"/>
      <c r="J686" s="193">
        <v>0</v>
      </c>
      <c r="K686" s="193"/>
      <c r="L686" s="3"/>
    </row>
    <row r="687" spans="2:12" ht="17.399999999999999" customHeight="1" x14ac:dyDescent="0.25">
      <c r="B687" s="34">
        <v>320201626</v>
      </c>
      <c r="C687" s="34" t="s">
        <v>775</v>
      </c>
      <c r="D687" s="192" t="str">
        <f t="shared" si="45"/>
        <v/>
      </c>
      <c r="E687" s="192" t="str">
        <f t="shared" si="46"/>
        <v/>
      </c>
      <c r="F687" s="200">
        <v>320201626</v>
      </c>
      <c r="G687" s="200" t="s">
        <v>775</v>
      </c>
      <c r="H687" s="195">
        <v>0</v>
      </c>
      <c r="I687" s="193"/>
      <c r="J687" s="195">
        <v>0</v>
      </c>
      <c r="K687" s="195"/>
      <c r="L687" s="3"/>
    </row>
    <row r="688" spans="2:12" ht="17.399999999999999" customHeight="1" x14ac:dyDescent="0.25">
      <c r="B688" s="34">
        <v>320201714</v>
      </c>
      <c r="C688" s="34" t="s">
        <v>856</v>
      </c>
      <c r="D688" s="192" t="str">
        <f t="shared" si="45"/>
        <v/>
      </c>
      <c r="E688" s="192" t="str">
        <f t="shared" si="46"/>
        <v/>
      </c>
      <c r="F688" s="200">
        <v>320201714</v>
      </c>
      <c r="G688" s="200" t="s">
        <v>856</v>
      </c>
      <c r="H688" s="195">
        <v>-1020001</v>
      </c>
      <c r="I688" s="193"/>
      <c r="J688" s="195">
        <v>-430634</v>
      </c>
      <c r="K688" s="195"/>
      <c r="L688" s="3"/>
    </row>
    <row r="689" spans="2:12" ht="17.399999999999999" customHeight="1" x14ac:dyDescent="0.25">
      <c r="B689" s="34">
        <v>320201731</v>
      </c>
      <c r="C689" s="34" t="s">
        <v>857</v>
      </c>
      <c r="D689" s="192" t="str">
        <f t="shared" si="45"/>
        <v/>
      </c>
      <c r="E689" s="192" t="str">
        <f t="shared" si="46"/>
        <v/>
      </c>
      <c r="F689" s="200">
        <v>320201731</v>
      </c>
      <c r="G689" s="200" t="s">
        <v>857</v>
      </c>
      <c r="H689" s="195">
        <v>-10735616</v>
      </c>
      <c r="I689" s="193"/>
      <c r="J689" s="195">
        <v>-10520472</v>
      </c>
      <c r="K689" s="195"/>
      <c r="L689" s="3"/>
    </row>
    <row r="690" spans="2:12" ht="17.399999999999999" customHeight="1" x14ac:dyDescent="0.25">
      <c r="B690" s="34">
        <v>320202659</v>
      </c>
      <c r="C690" s="34" t="s">
        <v>776</v>
      </c>
      <c r="D690" s="192" t="str">
        <f t="shared" si="45"/>
        <v/>
      </c>
      <c r="E690" s="192" t="str">
        <f t="shared" si="46"/>
        <v/>
      </c>
      <c r="F690" s="200">
        <v>320202659</v>
      </c>
      <c r="G690" s="200" t="s">
        <v>776</v>
      </c>
      <c r="H690" s="189">
        <v>-6130204</v>
      </c>
      <c r="I690" s="193"/>
      <c r="J690" s="189">
        <v>-6892035</v>
      </c>
      <c r="K690" s="189"/>
      <c r="L690" s="3"/>
    </row>
    <row r="691" spans="2:12" ht="17.399999999999999" customHeight="1" x14ac:dyDescent="0.25">
      <c r="B691" s="34">
        <v>320203677</v>
      </c>
      <c r="C691" s="34" t="s">
        <v>858</v>
      </c>
      <c r="D691" s="192" t="str">
        <f t="shared" si="45"/>
        <v/>
      </c>
      <c r="E691" s="192" t="str">
        <f t="shared" si="46"/>
        <v/>
      </c>
      <c r="F691" s="200">
        <v>320203677</v>
      </c>
      <c r="G691" s="200" t="s">
        <v>858</v>
      </c>
      <c r="H691" s="195">
        <v>-7307</v>
      </c>
      <c r="I691" s="193"/>
      <c r="J691" s="195">
        <v>-11248</v>
      </c>
      <c r="K691" s="195"/>
      <c r="L691" s="3"/>
    </row>
    <row r="692" spans="2:12" ht="17.399999999999999" customHeight="1" x14ac:dyDescent="0.25">
      <c r="B692" s="34">
        <v>320203766</v>
      </c>
      <c r="C692" s="34" t="s">
        <v>913</v>
      </c>
      <c r="D692" s="192" t="str">
        <f t="shared" si="45"/>
        <v/>
      </c>
      <c r="E692" s="192" t="str">
        <f t="shared" si="46"/>
        <v/>
      </c>
      <c r="F692" s="200">
        <v>320203766</v>
      </c>
      <c r="G692" s="200" t="s">
        <v>913</v>
      </c>
      <c r="H692" s="195">
        <v>-25909</v>
      </c>
      <c r="I692" s="193"/>
      <c r="J692" s="195">
        <v>-157657</v>
      </c>
      <c r="K692" s="195"/>
      <c r="L692" s="3"/>
    </row>
    <row r="693" spans="2:12" ht="17.399999999999999" customHeight="1" x14ac:dyDescent="0.25">
      <c r="B693" s="34">
        <v>410101020</v>
      </c>
      <c r="C693" s="34" t="s">
        <v>186</v>
      </c>
      <c r="D693" s="192" t="str">
        <f t="shared" si="45"/>
        <v/>
      </c>
      <c r="E693" s="192" t="str">
        <f t="shared" si="46"/>
        <v/>
      </c>
      <c r="F693" s="200">
        <v>410101020</v>
      </c>
      <c r="G693" s="200" t="s">
        <v>186</v>
      </c>
      <c r="H693" s="189">
        <v>2741891</v>
      </c>
      <c r="I693" s="193"/>
      <c r="J693" s="189">
        <v>0</v>
      </c>
      <c r="K693" s="189"/>
      <c r="L693" s="3" t="s">
        <v>498</v>
      </c>
    </row>
    <row r="694" spans="2:12" ht="17.399999999999999" customHeight="1" x14ac:dyDescent="0.25">
      <c r="B694" s="34">
        <v>410101117</v>
      </c>
      <c r="C694" s="34" t="s">
        <v>187</v>
      </c>
      <c r="D694" s="192" t="str">
        <f t="shared" si="45"/>
        <v/>
      </c>
      <c r="E694" s="192" t="str">
        <f t="shared" si="46"/>
        <v/>
      </c>
      <c r="F694" s="200">
        <v>410101117</v>
      </c>
      <c r="G694" s="200" t="s">
        <v>187</v>
      </c>
      <c r="H694" s="189">
        <v>0</v>
      </c>
      <c r="I694" s="193"/>
      <c r="J694" s="189">
        <v>0</v>
      </c>
      <c r="K694" s="189"/>
      <c r="L694" s="3" t="s">
        <v>498</v>
      </c>
    </row>
    <row r="695" spans="2:12" ht="17.399999999999999" customHeight="1" x14ac:dyDescent="0.25">
      <c r="B695" s="34">
        <v>410101118</v>
      </c>
      <c r="C695" s="34" t="s">
        <v>942</v>
      </c>
      <c r="D695" s="192" t="str">
        <f t="shared" si="45"/>
        <v/>
      </c>
      <c r="E695" s="192" t="str">
        <f t="shared" si="46"/>
        <v/>
      </c>
      <c r="F695" s="200">
        <v>410101118</v>
      </c>
      <c r="G695" s="200" t="s">
        <v>942</v>
      </c>
      <c r="H695" s="189">
        <v>8972749</v>
      </c>
      <c r="I695" s="193"/>
      <c r="J695" s="189">
        <v>3380111</v>
      </c>
      <c r="K695" s="189"/>
      <c r="L695" s="3" t="s">
        <v>498</v>
      </c>
    </row>
    <row r="696" spans="2:12" ht="17.399999999999999" customHeight="1" x14ac:dyDescent="0.25">
      <c r="B696" s="34">
        <v>410101128</v>
      </c>
      <c r="C696" s="34" t="s">
        <v>188</v>
      </c>
      <c r="D696" s="192" t="str">
        <f t="shared" si="45"/>
        <v/>
      </c>
      <c r="E696" s="192" t="str">
        <f t="shared" si="46"/>
        <v/>
      </c>
      <c r="F696" s="200">
        <v>410101128</v>
      </c>
      <c r="G696" s="200" t="s">
        <v>188</v>
      </c>
      <c r="H696" s="189">
        <v>8786000</v>
      </c>
      <c r="I696" s="193"/>
      <c r="J696" s="189">
        <v>5284000</v>
      </c>
      <c r="K696" s="189"/>
      <c r="L696" s="3" t="s">
        <v>498</v>
      </c>
    </row>
    <row r="697" spans="2:12" ht="17.399999999999999" customHeight="1" x14ac:dyDescent="0.25">
      <c r="B697" s="34">
        <v>410101147</v>
      </c>
      <c r="C697" s="34" t="s">
        <v>663</v>
      </c>
      <c r="D697" s="192" t="str">
        <f t="shared" si="45"/>
        <v/>
      </c>
      <c r="E697" s="192" t="str">
        <f t="shared" si="46"/>
        <v/>
      </c>
      <c r="F697" s="200">
        <v>410101147</v>
      </c>
      <c r="G697" s="200" t="s">
        <v>663</v>
      </c>
      <c r="H697" s="193"/>
      <c r="I697" s="193"/>
      <c r="J697" s="193"/>
      <c r="K697" s="193"/>
      <c r="L697" s="3"/>
    </row>
    <row r="698" spans="2:12" ht="17.399999999999999" customHeight="1" x14ac:dyDescent="0.25">
      <c r="B698" s="34">
        <v>410101181</v>
      </c>
      <c r="C698" s="34" t="s">
        <v>943</v>
      </c>
      <c r="D698" s="192" t="str">
        <f t="shared" si="45"/>
        <v/>
      </c>
      <c r="E698" s="192" t="str">
        <f t="shared" si="46"/>
        <v/>
      </c>
      <c r="F698" s="200">
        <v>410101181</v>
      </c>
      <c r="G698" s="200" t="s">
        <v>943</v>
      </c>
      <c r="H698" s="189">
        <v>0</v>
      </c>
      <c r="I698" s="193"/>
      <c r="J698" s="189">
        <v>268000</v>
      </c>
      <c r="K698" s="189"/>
      <c r="L698" s="3" t="s">
        <v>498</v>
      </c>
    </row>
    <row r="699" spans="2:12" ht="17.399999999999999" customHeight="1" x14ac:dyDescent="0.25">
      <c r="B699" s="34">
        <v>410101472</v>
      </c>
      <c r="C699" s="34" t="s">
        <v>572</v>
      </c>
      <c r="D699" s="192" t="str">
        <f t="shared" si="45"/>
        <v/>
      </c>
      <c r="E699" s="192" t="str">
        <f t="shared" si="46"/>
        <v/>
      </c>
      <c r="F699" s="200">
        <v>410101472</v>
      </c>
      <c r="G699" s="200" t="s">
        <v>572</v>
      </c>
      <c r="H699" s="189">
        <v>21959301</v>
      </c>
      <c r="I699" s="193"/>
      <c r="J699" s="189">
        <v>20305504</v>
      </c>
      <c r="K699" s="189"/>
      <c r="L699" s="3"/>
    </row>
    <row r="700" spans="2:12" ht="17.399999999999999" customHeight="1" x14ac:dyDescent="0.25">
      <c r="B700" s="34">
        <v>410101476</v>
      </c>
      <c r="C700" s="34" t="s">
        <v>573</v>
      </c>
      <c r="D700" s="192" t="str">
        <f t="shared" si="45"/>
        <v/>
      </c>
      <c r="E700" s="192" t="str">
        <f t="shared" si="46"/>
        <v/>
      </c>
      <c r="F700" s="200">
        <v>410101476</v>
      </c>
      <c r="G700" s="200" t="s">
        <v>573</v>
      </c>
      <c r="H700" s="189">
        <v>5550000</v>
      </c>
      <c r="I700" s="193"/>
      <c r="J700" s="189">
        <v>2655000</v>
      </c>
      <c r="K700" s="189"/>
      <c r="L700" s="3"/>
    </row>
    <row r="701" spans="2:12" ht="17.399999999999999" customHeight="1" x14ac:dyDescent="0.25">
      <c r="B701" s="34">
        <v>410101480</v>
      </c>
      <c r="C701" s="34" t="s">
        <v>664</v>
      </c>
      <c r="D701" s="192" t="str">
        <f t="shared" si="45"/>
        <v/>
      </c>
      <c r="E701" s="192" t="str">
        <f t="shared" si="46"/>
        <v/>
      </c>
      <c r="F701" s="200">
        <v>410101480</v>
      </c>
      <c r="G701" s="200" t="s">
        <v>664</v>
      </c>
      <c r="H701" s="189">
        <v>103000</v>
      </c>
      <c r="I701" s="193"/>
      <c r="J701" s="189">
        <v>766643</v>
      </c>
      <c r="K701" s="189"/>
      <c r="L701" s="3"/>
    </row>
    <row r="702" spans="2:12" ht="17.399999999999999" customHeight="1" x14ac:dyDescent="0.25">
      <c r="B702" s="34">
        <v>410101538</v>
      </c>
      <c r="C702" s="34" t="s">
        <v>665</v>
      </c>
      <c r="D702" s="192" t="str">
        <f t="shared" si="45"/>
        <v/>
      </c>
      <c r="E702" s="192" t="str">
        <f t="shared" si="46"/>
        <v/>
      </c>
      <c r="F702" s="200">
        <v>410101538</v>
      </c>
      <c r="G702" s="200" t="s">
        <v>665</v>
      </c>
      <c r="H702" s="189">
        <v>0</v>
      </c>
      <c r="I702" s="193"/>
      <c r="J702" s="189">
        <v>0</v>
      </c>
      <c r="K702" s="189"/>
      <c r="L702" s="3"/>
    </row>
    <row r="703" spans="2:12" ht="17.25" customHeight="1" x14ac:dyDescent="0.25">
      <c r="B703" s="34">
        <v>410101798</v>
      </c>
      <c r="C703" s="34" t="s">
        <v>995</v>
      </c>
      <c r="D703" s="192" t="str">
        <f t="shared" si="45"/>
        <v/>
      </c>
      <c r="E703" s="192" t="str">
        <f t="shared" si="46"/>
        <v/>
      </c>
      <c r="F703" s="200">
        <v>410101798</v>
      </c>
      <c r="G703" s="200" t="s">
        <v>995</v>
      </c>
      <c r="H703" s="189">
        <v>3200721</v>
      </c>
      <c r="I703" s="193"/>
      <c r="J703" s="189">
        <v>481000</v>
      </c>
      <c r="K703" s="189"/>
      <c r="L703" s="3"/>
    </row>
    <row r="704" spans="2:12" ht="17.25" customHeight="1" x14ac:dyDescent="0.25">
      <c r="B704" s="221">
        <v>410101865</v>
      </c>
      <c r="C704" s="221" t="s">
        <v>1116</v>
      </c>
      <c r="D704" s="192" t="str">
        <f t="shared" si="45"/>
        <v/>
      </c>
      <c r="E704" s="192" t="str">
        <f t="shared" si="46"/>
        <v/>
      </c>
      <c r="F704" s="200">
        <v>410101865</v>
      </c>
      <c r="G704" s="200" t="s">
        <v>1116</v>
      </c>
      <c r="H704" s="189">
        <v>43498</v>
      </c>
      <c r="I704" s="193"/>
      <c r="J704" s="189"/>
      <c r="K704" s="189"/>
      <c r="L704" s="3"/>
    </row>
    <row r="705" spans="2:12" ht="17.25" customHeight="1" x14ac:dyDescent="0.25">
      <c r="B705" s="221">
        <v>410101886</v>
      </c>
      <c r="C705" s="221" t="s">
        <v>1117</v>
      </c>
      <c r="D705" s="192" t="str">
        <f t="shared" si="45"/>
        <v/>
      </c>
      <c r="E705" s="192" t="str">
        <f t="shared" si="46"/>
        <v/>
      </c>
      <c r="F705" s="200">
        <v>410101886</v>
      </c>
      <c r="G705" s="200" t="s">
        <v>1117</v>
      </c>
      <c r="H705" s="189">
        <v>1163833</v>
      </c>
      <c r="I705" s="193"/>
      <c r="J705" s="189"/>
      <c r="K705" s="189"/>
      <c r="L705" s="3"/>
    </row>
    <row r="706" spans="2:12" ht="17.399999999999999" customHeight="1" x14ac:dyDescent="0.25">
      <c r="B706" s="34">
        <v>410102219</v>
      </c>
      <c r="C706" s="34" t="s">
        <v>189</v>
      </c>
      <c r="D706" s="192" t="str">
        <f t="shared" si="45"/>
        <v/>
      </c>
      <c r="E706" s="192" t="str">
        <f t="shared" si="46"/>
        <v/>
      </c>
      <c r="F706" s="200">
        <v>410102219</v>
      </c>
      <c r="G706" s="200" t="s">
        <v>189</v>
      </c>
      <c r="H706" s="193"/>
      <c r="I706" s="193"/>
      <c r="J706" s="193"/>
      <c r="K706" s="193"/>
      <c r="L706" s="3" t="s">
        <v>498</v>
      </c>
    </row>
    <row r="707" spans="2:12" ht="17.399999999999999" customHeight="1" x14ac:dyDescent="0.25">
      <c r="B707" s="221">
        <v>410103601</v>
      </c>
      <c r="C707" s="221" t="s">
        <v>1118</v>
      </c>
      <c r="D707" s="192" t="str">
        <f t="shared" si="45"/>
        <v/>
      </c>
      <c r="E707" s="192" t="str">
        <f t="shared" si="46"/>
        <v/>
      </c>
      <c r="F707" s="200">
        <v>410103601</v>
      </c>
      <c r="G707" s="200" t="s">
        <v>1118</v>
      </c>
      <c r="H707" s="193">
        <v>0</v>
      </c>
      <c r="I707" s="193"/>
      <c r="J707" s="193"/>
      <c r="K707" s="193"/>
      <c r="L707" s="3"/>
    </row>
    <row r="708" spans="2:12" ht="17.399999999999999" customHeight="1" x14ac:dyDescent="0.25">
      <c r="B708" s="221">
        <v>410201880</v>
      </c>
      <c r="C708" s="221" t="s">
        <v>1119</v>
      </c>
      <c r="D708" s="192" t="str">
        <f t="shared" si="45"/>
        <v/>
      </c>
      <c r="E708" s="192" t="str">
        <f t="shared" si="46"/>
        <v/>
      </c>
      <c r="F708" s="200">
        <v>410201880</v>
      </c>
      <c r="G708" s="200" t="s">
        <v>1119</v>
      </c>
      <c r="H708" s="189">
        <v>1754222</v>
      </c>
      <c r="I708" s="193"/>
      <c r="J708" s="189"/>
      <c r="K708" s="193"/>
      <c r="L708" s="3"/>
    </row>
    <row r="709" spans="2:12" ht="17.399999999999999" customHeight="1" x14ac:dyDescent="0.25">
      <c r="B709" s="221">
        <v>410201885</v>
      </c>
      <c r="C709" s="221" t="s">
        <v>1120</v>
      </c>
      <c r="D709" s="192" t="str">
        <f t="shared" si="45"/>
        <v/>
      </c>
      <c r="E709" s="192" t="str">
        <f t="shared" si="46"/>
        <v/>
      </c>
      <c r="F709" s="200">
        <v>410201885</v>
      </c>
      <c r="G709" s="200" t="s">
        <v>1120</v>
      </c>
      <c r="H709" s="189">
        <v>22720</v>
      </c>
      <c r="I709" s="193"/>
      <c r="J709" s="189"/>
      <c r="K709" s="193"/>
      <c r="L709" s="3"/>
    </row>
    <row r="710" spans="2:12" ht="17.399999999999999" customHeight="1" x14ac:dyDescent="0.25">
      <c r="B710" s="34">
        <v>410301129</v>
      </c>
      <c r="C710" s="34" t="s">
        <v>190</v>
      </c>
      <c r="D710" s="192" t="str">
        <f t="shared" si="45"/>
        <v/>
      </c>
      <c r="E710" s="192" t="str">
        <f t="shared" si="46"/>
        <v/>
      </c>
      <c r="F710" s="200">
        <v>410301129</v>
      </c>
      <c r="G710" s="200" t="s">
        <v>190</v>
      </c>
      <c r="H710" s="189">
        <v>69799573</v>
      </c>
      <c r="I710" s="193"/>
      <c r="J710" s="189">
        <v>38766149</v>
      </c>
      <c r="K710" s="189"/>
      <c r="L710" s="3" t="s">
        <v>498</v>
      </c>
    </row>
    <row r="711" spans="2:12" ht="17.399999999999999" customHeight="1" x14ac:dyDescent="0.25">
      <c r="B711" s="34">
        <v>410301782</v>
      </c>
      <c r="C711" s="34" t="s">
        <v>1121</v>
      </c>
      <c r="D711" s="192" t="str">
        <f t="shared" si="45"/>
        <v/>
      </c>
      <c r="E711" s="192" t="str">
        <f t="shared" si="46"/>
        <v/>
      </c>
      <c r="F711" s="200">
        <v>410301782</v>
      </c>
      <c r="G711" s="200" t="s">
        <v>1121</v>
      </c>
      <c r="H711" s="189">
        <v>11984259</v>
      </c>
      <c r="I711" s="193"/>
      <c r="J711" s="189">
        <v>7104363</v>
      </c>
      <c r="K711" s="189"/>
      <c r="L711" s="3"/>
    </row>
    <row r="712" spans="2:12" ht="17.399999999999999" customHeight="1" x14ac:dyDescent="0.25">
      <c r="B712" s="221">
        <v>410301883</v>
      </c>
      <c r="C712" s="221" t="s">
        <v>944</v>
      </c>
      <c r="D712" s="192" t="str">
        <f t="shared" ref="D712:D718" si="47">IF(B712=F712,"","@@@@@")</f>
        <v/>
      </c>
      <c r="E712" s="192" t="str">
        <f t="shared" ref="E712:E718" si="48">IF(C712=G712,"","@@@@@")</f>
        <v/>
      </c>
      <c r="F712" s="200">
        <v>410301883</v>
      </c>
      <c r="G712" s="200" t="s">
        <v>944</v>
      </c>
      <c r="H712" s="189">
        <v>0</v>
      </c>
      <c r="I712" s="193"/>
      <c r="J712" s="189"/>
      <c r="K712" s="189"/>
      <c r="L712" s="3"/>
    </row>
    <row r="713" spans="2:12" ht="17.399999999999999" customHeight="1" x14ac:dyDescent="0.25">
      <c r="B713" s="34">
        <v>410401853</v>
      </c>
      <c r="C713" s="34" t="s">
        <v>1122</v>
      </c>
      <c r="D713" s="192" t="str">
        <f t="shared" si="47"/>
        <v/>
      </c>
      <c r="E713" s="192" t="str">
        <f t="shared" si="48"/>
        <v/>
      </c>
      <c r="F713" s="200">
        <v>410401853</v>
      </c>
      <c r="G713" s="200" t="s">
        <v>1122</v>
      </c>
      <c r="H713" s="189">
        <v>18550</v>
      </c>
      <c r="I713" s="193"/>
      <c r="J713" s="189"/>
      <c r="K713" s="189"/>
      <c r="L713" s="3"/>
    </row>
    <row r="714" spans="2:12" ht="17.399999999999999" customHeight="1" x14ac:dyDescent="0.25">
      <c r="B714" s="34">
        <v>410401854</v>
      </c>
      <c r="C714" s="34" t="s">
        <v>1123</v>
      </c>
      <c r="D714" s="192" t="str">
        <f t="shared" si="47"/>
        <v/>
      </c>
      <c r="E714" s="192" t="str">
        <f t="shared" si="48"/>
        <v/>
      </c>
      <c r="F714" s="200">
        <v>410401854</v>
      </c>
      <c r="G714" s="200" t="s">
        <v>1123</v>
      </c>
      <c r="H714" s="189">
        <v>4900</v>
      </c>
      <c r="I714" s="193"/>
      <c r="J714" s="189"/>
      <c r="K714" s="189"/>
      <c r="L714" s="3"/>
    </row>
    <row r="715" spans="2:12" ht="17.399999999999999" customHeight="1" x14ac:dyDescent="0.25">
      <c r="B715" s="34">
        <v>410401855</v>
      </c>
      <c r="C715" s="34" t="s">
        <v>1056</v>
      </c>
      <c r="D715" s="192" t="str">
        <f t="shared" si="47"/>
        <v/>
      </c>
      <c r="E715" s="192" t="str">
        <f t="shared" si="48"/>
        <v/>
      </c>
      <c r="F715" s="200">
        <v>410401855</v>
      </c>
      <c r="G715" s="200" t="s">
        <v>1056</v>
      </c>
      <c r="H715" s="189">
        <v>0</v>
      </c>
      <c r="I715" s="193"/>
      <c r="J715" s="189"/>
      <c r="K715" s="189"/>
      <c r="L715" s="3"/>
    </row>
    <row r="716" spans="2:12" ht="17.399999999999999" customHeight="1" x14ac:dyDescent="0.25">
      <c r="B716" s="34">
        <v>410401856</v>
      </c>
      <c r="C716" s="34" t="s">
        <v>1057</v>
      </c>
      <c r="D716" s="192" t="str">
        <f t="shared" si="47"/>
        <v/>
      </c>
      <c r="E716" s="192" t="str">
        <f t="shared" si="48"/>
        <v/>
      </c>
      <c r="F716" s="200">
        <v>410401856</v>
      </c>
      <c r="G716" s="200" t="s">
        <v>1057</v>
      </c>
      <c r="H716" s="189">
        <v>3</v>
      </c>
      <c r="I716" s="193"/>
      <c r="J716" s="189"/>
      <c r="K716" s="189"/>
      <c r="L716" s="3"/>
    </row>
    <row r="717" spans="2:12" ht="17.399999999999999" customHeight="1" x14ac:dyDescent="0.25">
      <c r="B717" s="34">
        <v>410401857</v>
      </c>
      <c r="C717" s="34" t="s">
        <v>1058</v>
      </c>
      <c r="D717" s="192" t="str">
        <f t="shared" si="47"/>
        <v/>
      </c>
      <c r="E717" s="192" t="str">
        <f t="shared" si="48"/>
        <v/>
      </c>
      <c r="F717" s="200">
        <v>410401857</v>
      </c>
      <c r="G717" s="200" t="s">
        <v>1058</v>
      </c>
      <c r="H717" s="189">
        <v>165</v>
      </c>
      <c r="I717" s="193"/>
      <c r="J717" s="189"/>
      <c r="K717" s="189"/>
      <c r="L717" s="3"/>
    </row>
    <row r="718" spans="2:12" ht="17.399999999999999" customHeight="1" x14ac:dyDescent="0.25">
      <c r="B718" s="34">
        <v>410401858</v>
      </c>
      <c r="C718" s="34" t="s">
        <v>1059</v>
      </c>
      <c r="D718" s="192" t="str">
        <f t="shared" si="47"/>
        <v/>
      </c>
      <c r="E718" s="192" t="str">
        <f t="shared" si="48"/>
        <v/>
      </c>
      <c r="F718" s="200">
        <v>410401858</v>
      </c>
      <c r="G718" s="200" t="s">
        <v>1059</v>
      </c>
      <c r="H718" s="189">
        <v>594</v>
      </c>
      <c r="I718" s="193"/>
      <c r="J718" s="189"/>
      <c r="K718" s="189"/>
      <c r="L718" s="3"/>
    </row>
    <row r="719" spans="2:12" ht="17.399999999999999" customHeight="1" x14ac:dyDescent="0.25">
      <c r="B719" s="221">
        <v>410401863</v>
      </c>
      <c r="C719" s="221" t="s">
        <v>1124</v>
      </c>
      <c r="D719" s="192" t="str">
        <f t="shared" ref="D719:D730" si="49">IF(B719=F719,"","@@@@@")</f>
        <v/>
      </c>
      <c r="E719" s="192" t="str">
        <f t="shared" ref="E719:E730" si="50">IF(C719=G719,"","@@@@@")</f>
        <v/>
      </c>
      <c r="F719" s="200">
        <v>410401863</v>
      </c>
      <c r="G719" s="200" t="s">
        <v>1124</v>
      </c>
      <c r="H719" s="189">
        <v>3125</v>
      </c>
      <c r="I719" s="193"/>
      <c r="J719" s="189"/>
      <c r="K719" s="189"/>
      <c r="L719" s="3"/>
    </row>
    <row r="720" spans="2:12" ht="17.399999999999999" customHeight="1" x14ac:dyDescent="0.25">
      <c r="B720" s="221">
        <v>410401864</v>
      </c>
      <c r="C720" s="221" t="s">
        <v>1125</v>
      </c>
      <c r="D720" s="192" t="str">
        <f t="shared" si="49"/>
        <v/>
      </c>
      <c r="E720" s="192" t="str">
        <f t="shared" si="50"/>
        <v/>
      </c>
      <c r="F720" s="200">
        <v>410401864</v>
      </c>
      <c r="G720" s="200" t="s">
        <v>1125</v>
      </c>
      <c r="H720" s="189">
        <v>10988</v>
      </c>
      <c r="I720" s="193"/>
      <c r="J720" s="189"/>
      <c r="K720" s="189"/>
      <c r="L720" s="3"/>
    </row>
    <row r="721" spans="2:12" ht="17.399999999999999" customHeight="1" x14ac:dyDescent="0.25">
      <c r="B721" s="221">
        <v>410401881</v>
      </c>
      <c r="C721" s="221" t="s">
        <v>1126</v>
      </c>
      <c r="D721" s="192" t="str">
        <f t="shared" si="49"/>
        <v/>
      </c>
      <c r="E721" s="192" t="str">
        <f t="shared" si="50"/>
        <v/>
      </c>
      <c r="F721" s="200">
        <v>410401881</v>
      </c>
      <c r="G721" s="200" t="s">
        <v>1126</v>
      </c>
      <c r="H721" s="189">
        <v>0</v>
      </c>
      <c r="I721" s="193"/>
      <c r="J721" s="189"/>
      <c r="K721" s="189"/>
      <c r="L721" s="3"/>
    </row>
    <row r="722" spans="2:12" ht="17.399999999999999" customHeight="1" x14ac:dyDescent="0.25">
      <c r="B722" s="221">
        <v>410401882</v>
      </c>
      <c r="C722" s="221" t="s">
        <v>1127</v>
      </c>
      <c r="D722" s="192" t="str">
        <f t="shared" si="49"/>
        <v/>
      </c>
      <c r="E722" s="192" t="str">
        <f t="shared" si="50"/>
        <v/>
      </c>
      <c r="F722" s="200">
        <v>410401882</v>
      </c>
      <c r="G722" s="200" t="s">
        <v>1127</v>
      </c>
      <c r="H722" s="189">
        <v>0</v>
      </c>
      <c r="I722" s="193"/>
      <c r="J722" s="189"/>
      <c r="K722" s="189"/>
      <c r="L722" s="3"/>
    </row>
    <row r="723" spans="2:12" ht="17.399999999999999" customHeight="1" x14ac:dyDescent="0.25">
      <c r="B723" s="34">
        <v>420101021</v>
      </c>
      <c r="C723" s="34" t="s">
        <v>191</v>
      </c>
      <c r="D723" s="192" t="str">
        <f t="shared" si="49"/>
        <v/>
      </c>
      <c r="E723" s="192" t="str">
        <f t="shared" si="50"/>
        <v/>
      </c>
      <c r="F723" s="200">
        <v>420101021</v>
      </c>
      <c r="G723" s="200" t="s">
        <v>191</v>
      </c>
      <c r="H723" s="189">
        <v>14924645</v>
      </c>
      <c r="I723" s="193"/>
      <c r="J723" s="189">
        <v>10444834</v>
      </c>
      <c r="K723" s="189"/>
      <c r="L723" s="3" t="s">
        <v>498</v>
      </c>
    </row>
    <row r="724" spans="2:12" ht="17.399999999999999" customHeight="1" x14ac:dyDescent="0.25">
      <c r="B724" s="34">
        <v>420101340</v>
      </c>
      <c r="C724" s="34" t="s">
        <v>347</v>
      </c>
      <c r="D724" s="192" t="str">
        <f t="shared" si="49"/>
        <v/>
      </c>
      <c r="E724" s="192" t="str">
        <f t="shared" si="50"/>
        <v/>
      </c>
      <c r="F724" s="200">
        <v>420101340</v>
      </c>
      <c r="G724" s="200" t="s">
        <v>347</v>
      </c>
      <c r="H724" s="189">
        <v>137660</v>
      </c>
      <c r="I724" s="193"/>
      <c r="J724" s="189">
        <v>332876</v>
      </c>
      <c r="K724" s="189"/>
      <c r="L724" s="3" t="s">
        <v>498</v>
      </c>
    </row>
    <row r="725" spans="2:12" ht="17.399999999999999" customHeight="1" x14ac:dyDescent="0.25">
      <c r="B725" s="34">
        <v>420101347</v>
      </c>
      <c r="C725" s="34" t="s">
        <v>348</v>
      </c>
      <c r="D725" s="192" t="str">
        <f t="shared" si="49"/>
        <v/>
      </c>
      <c r="E725" s="192" t="str">
        <f t="shared" si="50"/>
        <v/>
      </c>
      <c r="F725" s="200">
        <v>420101347</v>
      </c>
      <c r="G725" s="200" t="s">
        <v>348</v>
      </c>
      <c r="H725" s="195">
        <v>1366287</v>
      </c>
      <c r="I725" s="193"/>
      <c r="J725" s="195">
        <v>2021997</v>
      </c>
      <c r="K725" s="195"/>
      <c r="L725" s="3" t="s">
        <v>498</v>
      </c>
    </row>
    <row r="726" spans="2:12" ht="17.399999999999999" customHeight="1" x14ac:dyDescent="0.25">
      <c r="B726" s="34">
        <v>420101364</v>
      </c>
      <c r="C726" s="34" t="s">
        <v>914</v>
      </c>
      <c r="D726" s="192" t="str">
        <f t="shared" si="49"/>
        <v/>
      </c>
      <c r="E726" s="192" t="str">
        <f t="shared" si="50"/>
        <v/>
      </c>
      <c r="F726" s="200">
        <v>420101364</v>
      </c>
      <c r="G726" s="200" t="s">
        <v>914</v>
      </c>
      <c r="H726" s="189">
        <v>1078893</v>
      </c>
      <c r="I726" s="193"/>
      <c r="J726" s="189">
        <v>1182258</v>
      </c>
      <c r="K726" s="189"/>
      <c r="L726" s="3" t="s">
        <v>498</v>
      </c>
    </row>
    <row r="727" spans="2:12" ht="17.399999999999999" customHeight="1" x14ac:dyDescent="0.25">
      <c r="B727" s="34">
        <v>420101652</v>
      </c>
      <c r="C727" s="34" t="s">
        <v>996</v>
      </c>
      <c r="D727" s="192" t="str">
        <f t="shared" si="49"/>
        <v/>
      </c>
      <c r="E727" s="192" t="str">
        <f t="shared" si="50"/>
        <v/>
      </c>
      <c r="F727" s="200">
        <v>420101652</v>
      </c>
      <c r="G727" s="200" t="s">
        <v>996</v>
      </c>
      <c r="H727" s="189">
        <v>-274420</v>
      </c>
      <c r="I727" s="193"/>
      <c r="J727" s="189">
        <v>1194000</v>
      </c>
      <c r="K727" s="189"/>
      <c r="L727" s="3"/>
    </row>
    <row r="728" spans="2:12" ht="17.399999999999999" customHeight="1" x14ac:dyDescent="0.25">
      <c r="B728" s="34">
        <v>420102022</v>
      </c>
      <c r="C728" s="34" t="s">
        <v>349</v>
      </c>
      <c r="D728" s="192" t="str">
        <f t="shared" si="49"/>
        <v/>
      </c>
      <c r="E728" s="192" t="str">
        <f t="shared" si="50"/>
        <v/>
      </c>
      <c r="F728" s="200">
        <v>420102022</v>
      </c>
      <c r="G728" s="200" t="s">
        <v>349</v>
      </c>
      <c r="H728" s="189">
        <v>11545394</v>
      </c>
      <c r="I728" s="193"/>
      <c r="J728" s="189">
        <v>8420645</v>
      </c>
      <c r="K728" s="189"/>
      <c r="L728" s="3" t="s">
        <v>498</v>
      </c>
    </row>
    <row r="729" spans="2:12" ht="17.399999999999999" customHeight="1" x14ac:dyDescent="0.25">
      <c r="B729" s="34">
        <v>420102710</v>
      </c>
      <c r="C729" s="34" t="s">
        <v>859</v>
      </c>
      <c r="D729" s="192" t="str">
        <f t="shared" si="49"/>
        <v/>
      </c>
      <c r="E729" s="192" t="str">
        <f t="shared" si="50"/>
        <v/>
      </c>
      <c r="F729" s="200">
        <v>420102710</v>
      </c>
      <c r="G729" s="200" t="s">
        <v>859</v>
      </c>
      <c r="H729" s="195">
        <v>-1448692</v>
      </c>
      <c r="I729" s="193"/>
      <c r="J729" s="195">
        <v>2870542</v>
      </c>
      <c r="K729" s="195"/>
      <c r="L729" s="3"/>
    </row>
    <row r="730" spans="2:12" ht="17.399999999999999" customHeight="1" x14ac:dyDescent="0.25">
      <c r="B730" s="34">
        <v>420102726</v>
      </c>
      <c r="C730" s="34" t="s">
        <v>860</v>
      </c>
      <c r="D730" s="192" t="str">
        <f t="shared" si="49"/>
        <v/>
      </c>
      <c r="E730" s="192" t="str">
        <f t="shared" si="50"/>
        <v/>
      </c>
      <c r="F730" s="200">
        <v>420102726</v>
      </c>
      <c r="G730" s="200" t="s">
        <v>860</v>
      </c>
      <c r="H730" s="195">
        <v>13050000</v>
      </c>
      <c r="I730" s="193"/>
      <c r="J730" s="195">
        <v>6538351</v>
      </c>
      <c r="K730" s="195"/>
      <c r="L730" s="3"/>
    </row>
    <row r="731" spans="2:12" ht="17.399999999999999" customHeight="1" x14ac:dyDescent="0.25">
      <c r="B731" s="221">
        <v>420102904</v>
      </c>
      <c r="C731" s="221" t="s">
        <v>1128</v>
      </c>
      <c r="D731" s="192" t="str">
        <f>IF(B731=F731,"","@@@@@")</f>
        <v/>
      </c>
      <c r="E731" s="192" t="str">
        <f>IF(C731=G731,"","@@@@@")</f>
        <v/>
      </c>
      <c r="F731" s="200">
        <v>420102904</v>
      </c>
      <c r="G731" s="200" t="s">
        <v>1128</v>
      </c>
      <c r="H731" s="195">
        <v>220713</v>
      </c>
      <c r="I731" s="193"/>
      <c r="J731" s="195"/>
      <c r="K731" s="195"/>
      <c r="L731" s="3"/>
    </row>
    <row r="732" spans="2:12" ht="17.399999999999999" customHeight="1" x14ac:dyDescent="0.25">
      <c r="B732" s="221">
        <v>420102914</v>
      </c>
      <c r="C732" s="221" t="s">
        <v>1129</v>
      </c>
      <c r="D732" s="192" t="str">
        <f t="shared" ref="D732:D827" si="51">IF(B732=F732,"","@@@@@")</f>
        <v/>
      </c>
      <c r="E732" s="192" t="str">
        <f t="shared" ref="E732:E827" si="52">IF(C732=G732,"","@@@@@")</f>
        <v/>
      </c>
      <c r="F732" s="200">
        <v>420102914</v>
      </c>
      <c r="G732" s="200" t="s">
        <v>1129</v>
      </c>
      <c r="H732" s="195">
        <v>190000</v>
      </c>
      <c r="I732" s="193"/>
      <c r="J732" s="195"/>
      <c r="K732" s="195"/>
      <c r="L732" s="3"/>
    </row>
    <row r="733" spans="2:12" ht="17.399999999999999" customHeight="1" x14ac:dyDescent="0.25">
      <c r="B733" s="34">
        <v>420103023</v>
      </c>
      <c r="C733" s="34" t="s">
        <v>192</v>
      </c>
      <c r="D733" s="192" t="str">
        <f t="shared" si="51"/>
        <v/>
      </c>
      <c r="E733" s="192" t="str">
        <f t="shared" si="52"/>
        <v/>
      </c>
      <c r="F733" s="200">
        <v>420103023</v>
      </c>
      <c r="G733" s="200" t="s">
        <v>192</v>
      </c>
      <c r="H733" s="189">
        <v>3460228</v>
      </c>
      <c r="I733" s="193"/>
      <c r="J733" s="189">
        <v>24936009</v>
      </c>
      <c r="K733" s="189"/>
      <c r="L733" s="3" t="s">
        <v>363</v>
      </c>
    </row>
    <row r="734" spans="2:12" ht="17.399999999999999" customHeight="1" x14ac:dyDescent="0.25">
      <c r="B734" s="34">
        <v>420103025</v>
      </c>
      <c r="C734" s="34" t="s">
        <v>193</v>
      </c>
      <c r="D734" s="192" t="str">
        <f t="shared" si="51"/>
        <v/>
      </c>
      <c r="E734" s="192" t="str">
        <f t="shared" si="52"/>
        <v/>
      </c>
      <c r="F734" s="200">
        <v>420103025</v>
      </c>
      <c r="G734" s="200" t="s">
        <v>193</v>
      </c>
      <c r="H734" s="189">
        <v>35703743</v>
      </c>
      <c r="I734" s="193"/>
      <c r="J734" s="189">
        <v>107402491</v>
      </c>
      <c r="K734" s="189"/>
      <c r="L734" s="3" t="s">
        <v>363</v>
      </c>
    </row>
    <row r="735" spans="2:12" ht="17.399999999999999" customHeight="1" x14ac:dyDescent="0.25">
      <c r="B735" s="34">
        <v>420103130</v>
      </c>
      <c r="C735" s="34" t="s">
        <v>194</v>
      </c>
      <c r="D735" s="192" t="str">
        <f t="shared" si="51"/>
        <v/>
      </c>
      <c r="E735" s="192" t="str">
        <f t="shared" si="52"/>
        <v/>
      </c>
      <c r="F735" s="200">
        <v>420103130</v>
      </c>
      <c r="G735" s="200" t="s">
        <v>194</v>
      </c>
      <c r="H735" s="189">
        <v>39890</v>
      </c>
      <c r="I735" s="193"/>
      <c r="J735" s="189">
        <v>222463</v>
      </c>
      <c r="K735" s="189"/>
      <c r="L735" s="3" t="s">
        <v>363</v>
      </c>
    </row>
    <row r="736" spans="2:12" ht="17.399999999999999" customHeight="1" x14ac:dyDescent="0.25">
      <c r="B736" s="34">
        <v>420103326</v>
      </c>
      <c r="C736" s="34" t="s">
        <v>195</v>
      </c>
      <c r="D736" s="192" t="str">
        <f t="shared" si="51"/>
        <v/>
      </c>
      <c r="E736" s="192" t="str">
        <f t="shared" si="52"/>
        <v/>
      </c>
      <c r="F736" s="200">
        <v>420103326</v>
      </c>
      <c r="G736" s="200" t="s">
        <v>195</v>
      </c>
      <c r="H736" s="189">
        <v>9507404</v>
      </c>
      <c r="I736" s="193"/>
      <c r="J736" s="189">
        <v>7702474</v>
      </c>
      <c r="K736" s="189"/>
      <c r="L736" s="3" t="s">
        <v>363</v>
      </c>
    </row>
    <row r="737" spans="1:12" ht="17.399999999999999" customHeight="1" x14ac:dyDescent="0.25">
      <c r="B737" s="34">
        <v>420103327</v>
      </c>
      <c r="C737" s="34" t="s">
        <v>196</v>
      </c>
      <c r="D737" s="192" t="str">
        <f t="shared" si="51"/>
        <v/>
      </c>
      <c r="E737" s="192" t="str">
        <f t="shared" si="52"/>
        <v/>
      </c>
      <c r="F737" s="200">
        <v>420103327</v>
      </c>
      <c r="G737" s="200" t="s">
        <v>196</v>
      </c>
      <c r="H737" s="189">
        <v>0</v>
      </c>
      <c r="I737" s="193"/>
      <c r="J737" s="189">
        <v>-856684</v>
      </c>
      <c r="K737" s="189"/>
      <c r="L737" s="3" t="s">
        <v>363</v>
      </c>
    </row>
    <row r="738" spans="1:12" ht="17.399999999999999" customHeight="1" x14ac:dyDescent="0.25">
      <c r="B738" s="34">
        <v>420103370</v>
      </c>
      <c r="C738" s="34" t="s">
        <v>409</v>
      </c>
      <c r="D738" s="192" t="str">
        <f t="shared" si="51"/>
        <v/>
      </c>
      <c r="E738" s="192" t="str">
        <f t="shared" si="52"/>
        <v/>
      </c>
      <c r="F738" s="200">
        <v>420103370</v>
      </c>
      <c r="G738" s="200" t="s">
        <v>409</v>
      </c>
      <c r="H738" s="189">
        <v>1974821</v>
      </c>
      <c r="I738" s="193"/>
      <c r="J738" s="189">
        <v>-5178466</v>
      </c>
      <c r="K738" s="189"/>
      <c r="L738" s="3" t="s">
        <v>363</v>
      </c>
    </row>
    <row r="739" spans="1:12" ht="17.399999999999999" customHeight="1" x14ac:dyDescent="0.25">
      <c r="B739" s="34">
        <v>420103436</v>
      </c>
      <c r="C739" s="34" t="s">
        <v>542</v>
      </c>
      <c r="D739" s="192" t="str">
        <f t="shared" si="51"/>
        <v/>
      </c>
      <c r="E739" s="192" t="str">
        <f t="shared" si="52"/>
        <v/>
      </c>
      <c r="F739" s="200">
        <v>420103436</v>
      </c>
      <c r="G739" s="200" t="s">
        <v>542</v>
      </c>
      <c r="H739" s="195">
        <v>0</v>
      </c>
      <c r="I739" s="193"/>
      <c r="J739" s="195">
        <v>0</v>
      </c>
      <c r="K739" s="195"/>
      <c r="L739" s="3"/>
    </row>
    <row r="740" spans="1:12" ht="17.399999999999999" customHeight="1" x14ac:dyDescent="0.25">
      <c r="A740" s="104" t="s">
        <v>684</v>
      </c>
      <c r="B740" s="34">
        <v>420103511</v>
      </c>
      <c r="C740" s="34" t="s">
        <v>666</v>
      </c>
      <c r="D740" s="192" t="str">
        <f t="shared" si="51"/>
        <v/>
      </c>
      <c r="E740" s="192" t="str">
        <f t="shared" si="52"/>
        <v/>
      </c>
      <c r="F740" s="200">
        <v>420103511</v>
      </c>
      <c r="G740" s="200" t="s">
        <v>666</v>
      </c>
      <c r="H740" s="195">
        <v>-9241196</v>
      </c>
      <c r="I740" s="193"/>
      <c r="J740" s="195">
        <v>9568083</v>
      </c>
      <c r="K740" s="195"/>
      <c r="L740" s="3"/>
    </row>
    <row r="741" spans="1:12" ht="17.399999999999999" customHeight="1" x14ac:dyDescent="0.25">
      <c r="B741" s="34">
        <v>420103552</v>
      </c>
      <c r="C741" s="34" t="s">
        <v>713</v>
      </c>
      <c r="D741" s="192" t="str">
        <f t="shared" si="51"/>
        <v/>
      </c>
      <c r="E741" s="192" t="str">
        <f t="shared" si="52"/>
        <v/>
      </c>
      <c r="F741" s="200">
        <v>420103552</v>
      </c>
      <c r="G741" s="200" t="s">
        <v>713</v>
      </c>
      <c r="H741" s="195">
        <v>0</v>
      </c>
      <c r="I741" s="193"/>
      <c r="J741" s="195">
        <v>-6702377</v>
      </c>
      <c r="K741" s="195"/>
      <c r="L741" s="3"/>
    </row>
    <row r="742" spans="1:12" ht="17.399999999999999" customHeight="1" x14ac:dyDescent="0.25">
      <c r="B742" s="34">
        <v>420103639</v>
      </c>
      <c r="C742" s="34" t="s">
        <v>958</v>
      </c>
      <c r="D742" s="192" t="str">
        <f t="shared" si="51"/>
        <v/>
      </c>
      <c r="E742" s="192" t="str">
        <f t="shared" si="52"/>
        <v/>
      </c>
      <c r="F742" s="200">
        <v>420103639</v>
      </c>
      <c r="G742" s="200" t="s">
        <v>958</v>
      </c>
      <c r="H742" s="195">
        <v>0</v>
      </c>
      <c r="I742" s="193"/>
      <c r="J742" s="195">
        <v>0</v>
      </c>
      <c r="K742" s="195"/>
      <c r="L742" s="3"/>
    </row>
    <row r="743" spans="1:12" ht="17.399999999999999" customHeight="1" x14ac:dyDescent="0.25">
      <c r="B743" s="34">
        <v>420103760</v>
      </c>
      <c r="C743" s="34" t="s">
        <v>915</v>
      </c>
      <c r="D743" s="192" t="str">
        <f t="shared" si="51"/>
        <v/>
      </c>
      <c r="E743" s="192" t="str">
        <f t="shared" si="52"/>
        <v/>
      </c>
      <c r="F743" s="200">
        <v>420103760</v>
      </c>
      <c r="G743" s="200" t="s">
        <v>915</v>
      </c>
      <c r="H743" s="195">
        <v>167027</v>
      </c>
      <c r="I743" s="193"/>
      <c r="J743" s="195">
        <v>-7688</v>
      </c>
      <c r="K743" s="195"/>
      <c r="L743" s="3"/>
    </row>
    <row r="744" spans="1:12" ht="17.399999999999999" customHeight="1" x14ac:dyDescent="0.25">
      <c r="B744" s="34">
        <v>420104123</v>
      </c>
      <c r="C744" s="34" t="s">
        <v>667</v>
      </c>
      <c r="D744" s="192" t="str">
        <f t="shared" si="51"/>
        <v/>
      </c>
      <c r="E744" s="192" t="str">
        <f t="shared" si="52"/>
        <v/>
      </c>
      <c r="F744" s="200">
        <v>420104123</v>
      </c>
      <c r="G744" s="200" t="s">
        <v>667</v>
      </c>
      <c r="H744" s="195">
        <v>0</v>
      </c>
      <c r="I744" s="193"/>
      <c r="J744" s="195">
        <v>149500</v>
      </c>
      <c r="K744" s="195"/>
      <c r="L744" s="3"/>
    </row>
    <row r="745" spans="1:12" ht="17.399999999999999" customHeight="1" x14ac:dyDescent="0.25">
      <c r="B745" s="34">
        <v>420104335</v>
      </c>
      <c r="C745" s="34" t="s">
        <v>220</v>
      </c>
      <c r="D745" s="192" t="str">
        <f t="shared" si="51"/>
        <v/>
      </c>
      <c r="E745" s="192" t="str">
        <f t="shared" si="52"/>
        <v/>
      </c>
      <c r="F745" s="200">
        <v>420104335</v>
      </c>
      <c r="G745" s="200" t="s">
        <v>220</v>
      </c>
      <c r="H745" s="189">
        <v>585135</v>
      </c>
      <c r="I745" s="193"/>
      <c r="J745" s="189">
        <v>636652</v>
      </c>
      <c r="K745" s="189"/>
      <c r="L745" s="3" t="s">
        <v>498</v>
      </c>
    </row>
    <row r="746" spans="1:12" ht="17.399999999999999" customHeight="1" x14ac:dyDescent="0.25">
      <c r="B746" s="34">
        <v>420104351</v>
      </c>
      <c r="C746" s="34" t="s">
        <v>350</v>
      </c>
      <c r="D746" s="192" t="str">
        <f t="shared" si="51"/>
        <v/>
      </c>
      <c r="E746" s="192" t="str">
        <f t="shared" si="52"/>
        <v/>
      </c>
      <c r="F746" s="200">
        <v>420104351</v>
      </c>
      <c r="G746" s="200" t="s">
        <v>350</v>
      </c>
      <c r="H746" s="195">
        <v>39600</v>
      </c>
      <c r="I746" s="193"/>
      <c r="J746" s="195">
        <v>0</v>
      </c>
      <c r="K746" s="195"/>
      <c r="L746" s="3" t="s">
        <v>498</v>
      </c>
    </row>
    <row r="747" spans="1:12" ht="17.399999999999999" customHeight="1" x14ac:dyDescent="0.25">
      <c r="B747" s="34">
        <v>420104352</v>
      </c>
      <c r="C747" s="34" t="s">
        <v>351</v>
      </c>
      <c r="D747" s="192" t="str">
        <f t="shared" si="51"/>
        <v/>
      </c>
      <c r="E747" s="192" t="str">
        <f t="shared" si="52"/>
        <v/>
      </c>
      <c r="F747" s="200">
        <v>420104352</v>
      </c>
      <c r="G747" s="200" t="s">
        <v>351</v>
      </c>
      <c r="H747" s="189">
        <v>0</v>
      </c>
      <c r="I747" s="193"/>
      <c r="J747" s="189">
        <v>23096</v>
      </c>
      <c r="K747" s="189"/>
      <c r="L747" s="3" t="s">
        <v>498</v>
      </c>
    </row>
    <row r="748" spans="1:12" ht="17.399999999999999" customHeight="1" x14ac:dyDescent="0.25">
      <c r="B748" s="34">
        <v>420104553</v>
      </c>
      <c r="C748" s="34" t="s">
        <v>714</v>
      </c>
      <c r="D748" s="192" t="str">
        <f t="shared" si="51"/>
        <v/>
      </c>
      <c r="E748" s="192" t="str">
        <f t="shared" si="52"/>
        <v/>
      </c>
      <c r="F748" s="200">
        <v>420104553</v>
      </c>
      <c r="G748" s="200" t="s">
        <v>714</v>
      </c>
      <c r="H748" s="189">
        <v>0</v>
      </c>
      <c r="I748" s="193"/>
      <c r="J748" s="189">
        <v>22245</v>
      </c>
      <c r="K748" s="189"/>
      <c r="L748" s="3"/>
    </row>
    <row r="749" spans="1:12" ht="17.399999999999999" customHeight="1" x14ac:dyDescent="0.25">
      <c r="B749" s="34">
        <v>420104615</v>
      </c>
      <c r="C749" s="34" t="s">
        <v>744</v>
      </c>
      <c r="D749" s="192" t="str">
        <f t="shared" si="51"/>
        <v/>
      </c>
      <c r="E749" s="192" t="str">
        <f t="shared" si="52"/>
        <v/>
      </c>
      <c r="F749" s="200">
        <v>420104615</v>
      </c>
      <c r="G749" s="200" t="s">
        <v>744</v>
      </c>
      <c r="H749" s="195">
        <v>1061680</v>
      </c>
      <c r="I749" s="193"/>
      <c r="J749" s="195">
        <v>500</v>
      </c>
      <c r="K749" s="195"/>
      <c r="L749" s="3"/>
    </row>
    <row r="750" spans="1:12" ht="17.399999999999999" customHeight="1" x14ac:dyDescent="0.25">
      <c r="B750" s="34">
        <v>420105273</v>
      </c>
      <c r="C750" s="34" t="s">
        <v>197</v>
      </c>
      <c r="D750" s="192" t="str">
        <f t="shared" si="51"/>
        <v/>
      </c>
      <c r="E750" s="192" t="str">
        <f t="shared" si="52"/>
        <v/>
      </c>
      <c r="F750" s="200">
        <v>420105273</v>
      </c>
      <c r="G750" s="200" t="s">
        <v>197</v>
      </c>
      <c r="H750" s="189">
        <v>170245</v>
      </c>
      <c r="I750" s="193"/>
      <c r="J750" s="193">
        <v>99217</v>
      </c>
      <c r="K750" s="193"/>
      <c r="L750" s="3" t="s">
        <v>363</v>
      </c>
    </row>
    <row r="751" spans="1:12" ht="17.399999999999999" customHeight="1" x14ac:dyDescent="0.25">
      <c r="B751" s="87">
        <v>420105274</v>
      </c>
      <c r="C751" s="88" t="s">
        <v>198</v>
      </c>
      <c r="D751" s="192" t="str">
        <f t="shared" si="51"/>
        <v/>
      </c>
      <c r="E751" s="192" t="str">
        <f t="shared" si="52"/>
        <v/>
      </c>
      <c r="F751" s="200">
        <v>420105274</v>
      </c>
      <c r="G751" s="200" t="s">
        <v>198</v>
      </c>
      <c r="H751" s="195">
        <v>39484264</v>
      </c>
      <c r="I751" s="193"/>
      <c r="J751" s="189">
        <v>94580343</v>
      </c>
      <c r="K751" s="189"/>
      <c r="L751" s="3" t="s">
        <v>363</v>
      </c>
    </row>
    <row r="752" spans="1:12" ht="17.399999999999999" customHeight="1" x14ac:dyDescent="0.25">
      <c r="B752" s="87">
        <v>420105275</v>
      </c>
      <c r="C752" s="88" t="s">
        <v>199</v>
      </c>
      <c r="D752" s="192" t="str">
        <f t="shared" si="51"/>
        <v/>
      </c>
      <c r="E752" s="192" t="str">
        <f t="shared" si="52"/>
        <v/>
      </c>
      <c r="F752" s="200">
        <v>420105275</v>
      </c>
      <c r="G752" s="200" t="s">
        <v>199</v>
      </c>
      <c r="H752" s="189">
        <v>5963190</v>
      </c>
      <c r="I752" s="193"/>
      <c r="J752" s="189">
        <v>16697386</v>
      </c>
      <c r="K752" s="189"/>
      <c r="L752" s="3" t="s">
        <v>363</v>
      </c>
    </row>
    <row r="753" spans="2:12" ht="17.399999999999999" customHeight="1" x14ac:dyDescent="0.25">
      <c r="B753" s="87">
        <v>420105276</v>
      </c>
      <c r="C753" s="88" t="s">
        <v>463</v>
      </c>
      <c r="D753" s="192" t="str">
        <f t="shared" si="51"/>
        <v/>
      </c>
      <c r="E753" s="192" t="str">
        <f t="shared" si="52"/>
        <v/>
      </c>
      <c r="F753" s="200">
        <v>420105276</v>
      </c>
      <c r="G753" s="200" t="s">
        <v>463</v>
      </c>
      <c r="H753" s="189">
        <v>0</v>
      </c>
      <c r="I753" s="193"/>
      <c r="J753" s="189">
        <v>0</v>
      </c>
      <c r="K753" s="189"/>
      <c r="L753" s="3" t="s">
        <v>363</v>
      </c>
    </row>
    <row r="754" spans="2:12" ht="17.399999999999999" customHeight="1" x14ac:dyDescent="0.25">
      <c r="B754" s="87">
        <v>420105277</v>
      </c>
      <c r="C754" s="88" t="s">
        <v>200</v>
      </c>
      <c r="D754" s="192" t="str">
        <f t="shared" si="51"/>
        <v/>
      </c>
      <c r="E754" s="192" t="str">
        <f t="shared" si="52"/>
        <v/>
      </c>
      <c r="F754" s="200">
        <v>420105277</v>
      </c>
      <c r="G754" s="200" t="s">
        <v>200</v>
      </c>
      <c r="H754" s="189">
        <v>19742831</v>
      </c>
      <c r="I754" s="193"/>
      <c r="J754" s="189">
        <v>13439463</v>
      </c>
      <c r="K754" s="189"/>
      <c r="L754" s="3" t="s">
        <v>363</v>
      </c>
    </row>
    <row r="755" spans="2:12" ht="17.399999999999999" customHeight="1" x14ac:dyDescent="0.25">
      <c r="B755" s="87">
        <v>420105377</v>
      </c>
      <c r="C755" s="88" t="s">
        <v>410</v>
      </c>
      <c r="D755" s="192" t="str">
        <f t="shared" si="51"/>
        <v/>
      </c>
      <c r="E755" s="192" t="str">
        <f t="shared" si="52"/>
        <v/>
      </c>
      <c r="F755" s="200">
        <v>420105377</v>
      </c>
      <c r="G755" s="200" t="s">
        <v>410</v>
      </c>
      <c r="H755" s="189">
        <v>0</v>
      </c>
      <c r="I755" s="193"/>
      <c r="J755" s="189">
        <v>7527810</v>
      </c>
      <c r="K755" s="193"/>
      <c r="L755" s="3" t="s">
        <v>363</v>
      </c>
    </row>
    <row r="756" spans="2:12" ht="17.399999999999999" customHeight="1" x14ac:dyDescent="0.25">
      <c r="B756" s="87">
        <v>420106403</v>
      </c>
      <c r="C756" s="88" t="s">
        <v>668</v>
      </c>
      <c r="D756" s="192" t="str">
        <f t="shared" si="51"/>
        <v/>
      </c>
      <c r="E756" s="192" t="str">
        <f t="shared" si="52"/>
        <v/>
      </c>
      <c r="F756" s="200">
        <v>420106403</v>
      </c>
      <c r="G756" s="200" t="s">
        <v>668</v>
      </c>
      <c r="H756" s="189"/>
      <c r="I756" s="193"/>
      <c r="J756" s="189"/>
      <c r="K756" s="193"/>
      <c r="L756" s="3"/>
    </row>
    <row r="757" spans="2:12" ht="17.399999999999999" customHeight="1" x14ac:dyDescent="0.25">
      <c r="B757" s="87">
        <v>420106404</v>
      </c>
      <c r="C757" s="88" t="s">
        <v>543</v>
      </c>
      <c r="D757" s="192" t="str">
        <f t="shared" si="51"/>
        <v/>
      </c>
      <c r="E757" s="192" t="str">
        <f t="shared" si="52"/>
        <v/>
      </c>
      <c r="F757" s="200">
        <v>420106404</v>
      </c>
      <c r="G757" s="200" t="s">
        <v>543</v>
      </c>
      <c r="H757" s="189">
        <v>-5854277</v>
      </c>
      <c r="I757" s="193"/>
      <c r="J757" s="189">
        <v>7651379</v>
      </c>
      <c r="K757" s="189"/>
      <c r="L757" s="3"/>
    </row>
    <row r="758" spans="2:12" ht="17.399999999999999" customHeight="1" x14ac:dyDescent="0.25">
      <c r="B758" s="87">
        <v>420106405</v>
      </c>
      <c r="C758" s="88" t="s">
        <v>544</v>
      </c>
      <c r="D758" s="192" t="str">
        <f t="shared" si="51"/>
        <v/>
      </c>
      <c r="E758" s="192" t="str">
        <f t="shared" si="52"/>
        <v/>
      </c>
      <c r="F758" s="200">
        <v>420106405</v>
      </c>
      <c r="G758" s="200" t="s">
        <v>544</v>
      </c>
      <c r="H758" s="189">
        <v>-3562251</v>
      </c>
      <c r="I758" s="193"/>
      <c r="J758" s="189">
        <v>-6250630</v>
      </c>
      <c r="K758" s="189"/>
      <c r="L758" s="3"/>
    </row>
    <row r="759" spans="2:12" ht="17.399999999999999" customHeight="1" x14ac:dyDescent="0.25">
      <c r="B759" s="87">
        <v>420106406</v>
      </c>
      <c r="C759" s="88" t="s">
        <v>545</v>
      </c>
      <c r="D759" s="192" t="str">
        <f t="shared" si="51"/>
        <v/>
      </c>
      <c r="E759" s="192" t="str">
        <f t="shared" si="52"/>
        <v/>
      </c>
      <c r="F759" s="200">
        <v>420106406</v>
      </c>
      <c r="G759" s="200" t="s">
        <v>545</v>
      </c>
      <c r="H759" s="189">
        <v>-25725697</v>
      </c>
      <c r="I759" s="193"/>
      <c r="J759" s="189">
        <v>-11528287</v>
      </c>
      <c r="K759" s="189"/>
      <c r="L759" s="3"/>
    </row>
    <row r="760" spans="2:12" ht="17.399999999999999" customHeight="1" x14ac:dyDescent="0.25">
      <c r="B760" s="87">
        <v>420106407</v>
      </c>
      <c r="C760" s="88" t="s">
        <v>669</v>
      </c>
      <c r="D760" s="192" t="str">
        <f t="shared" si="51"/>
        <v/>
      </c>
      <c r="E760" s="192" t="str">
        <f t="shared" si="52"/>
        <v/>
      </c>
      <c r="F760" s="200">
        <v>420106407</v>
      </c>
      <c r="G760" s="200" t="s">
        <v>669</v>
      </c>
      <c r="H760" s="193"/>
      <c r="I760" s="193"/>
      <c r="J760" s="193"/>
      <c r="K760" s="193"/>
      <c r="L760" s="3"/>
    </row>
    <row r="761" spans="2:12" ht="17.399999999999999" customHeight="1" x14ac:dyDescent="0.25">
      <c r="B761" s="87">
        <v>420106408</v>
      </c>
      <c r="C761" s="88" t="s">
        <v>670</v>
      </c>
      <c r="D761" s="192" t="str">
        <f t="shared" si="51"/>
        <v/>
      </c>
      <c r="E761" s="192" t="str">
        <f t="shared" si="52"/>
        <v/>
      </c>
      <c r="F761" s="200">
        <v>420106408</v>
      </c>
      <c r="G761" s="200" t="s">
        <v>670</v>
      </c>
      <c r="H761" s="193"/>
      <c r="I761" s="193"/>
      <c r="J761" s="193"/>
      <c r="K761" s="193"/>
      <c r="L761" s="3"/>
    </row>
    <row r="762" spans="2:12" ht="17.399999999999999" customHeight="1" x14ac:dyDescent="0.25">
      <c r="B762" s="87">
        <v>420106409</v>
      </c>
      <c r="C762" s="88" t="s">
        <v>671</v>
      </c>
      <c r="D762" s="192" t="str">
        <f t="shared" si="51"/>
        <v/>
      </c>
      <c r="E762" s="192" t="str">
        <f t="shared" si="52"/>
        <v/>
      </c>
      <c r="F762" s="200">
        <v>420106409</v>
      </c>
      <c r="G762" s="200" t="s">
        <v>671</v>
      </c>
      <c r="H762" s="193"/>
      <c r="I762" s="193"/>
      <c r="J762" s="193"/>
      <c r="K762" s="193"/>
      <c r="L762" s="3"/>
    </row>
    <row r="763" spans="2:12" ht="17.399999999999999" customHeight="1" x14ac:dyDescent="0.25">
      <c r="B763" s="87">
        <v>420106410</v>
      </c>
      <c r="C763" s="88" t="s">
        <v>672</v>
      </c>
      <c r="D763" s="192" t="str">
        <f t="shared" si="51"/>
        <v/>
      </c>
      <c r="E763" s="192" t="str">
        <f t="shared" si="52"/>
        <v/>
      </c>
      <c r="F763" s="200">
        <v>420106410</v>
      </c>
      <c r="G763" s="200" t="s">
        <v>672</v>
      </c>
      <c r="H763" s="193"/>
      <c r="I763" s="193"/>
      <c r="J763" s="193"/>
      <c r="K763" s="193"/>
      <c r="L763" s="3"/>
    </row>
    <row r="764" spans="2:12" ht="17.399999999999999" customHeight="1" x14ac:dyDescent="0.25">
      <c r="B764" s="87">
        <v>420108548</v>
      </c>
      <c r="C764" s="88" t="s">
        <v>715</v>
      </c>
      <c r="D764" s="192" t="str">
        <f t="shared" si="51"/>
        <v/>
      </c>
      <c r="E764" s="192" t="str">
        <f t="shared" si="52"/>
        <v/>
      </c>
      <c r="F764" s="200">
        <v>420108548</v>
      </c>
      <c r="G764" s="200" t="s">
        <v>715</v>
      </c>
      <c r="H764" s="195">
        <v>-37047032</v>
      </c>
      <c r="I764" s="193"/>
      <c r="J764" s="195">
        <v>-79049652</v>
      </c>
      <c r="K764" s="195"/>
      <c r="L764" s="3"/>
    </row>
    <row r="765" spans="2:12" ht="17.399999999999999" customHeight="1" x14ac:dyDescent="0.25">
      <c r="B765" s="87">
        <v>420108549</v>
      </c>
      <c r="C765" s="88" t="s">
        <v>716</v>
      </c>
      <c r="D765" s="192" t="str">
        <f t="shared" si="51"/>
        <v/>
      </c>
      <c r="E765" s="192" t="str">
        <f t="shared" si="52"/>
        <v/>
      </c>
      <c r="F765" s="200">
        <v>420108549</v>
      </c>
      <c r="G765" s="200" t="s">
        <v>716</v>
      </c>
      <c r="H765" s="195">
        <v>-5462976</v>
      </c>
      <c r="I765" s="193"/>
      <c r="J765" s="195">
        <v>-14727522</v>
      </c>
      <c r="K765" s="195"/>
      <c r="L765" s="3"/>
    </row>
    <row r="766" spans="2:12" ht="17.399999999999999" customHeight="1" x14ac:dyDescent="0.25">
      <c r="B766" s="87">
        <v>420108550</v>
      </c>
      <c r="C766" s="88" t="s">
        <v>717</v>
      </c>
      <c r="D766" s="192" t="str">
        <f t="shared" si="51"/>
        <v/>
      </c>
      <c r="E766" s="192" t="str">
        <f t="shared" si="52"/>
        <v/>
      </c>
      <c r="F766" s="200">
        <v>420108550</v>
      </c>
      <c r="G766" s="200" t="s">
        <v>717</v>
      </c>
      <c r="H766" s="193"/>
      <c r="I766" s="193"/>
      <c r="J766" s="193"/>
      <c r="K766" s="193"/>
      <c r="L766" s="3"/>
    </row>
    <row r="767" spans="2:12" ht="17.399999999999999" customHeight="1" x14ac:dyDescent="0.25">
      <c r="B767" s="87">
        <v>420108551</v>
      </c>
      <c r="C767" s="88" t="s">
        <v>718</v>
      </c>
      <c r="D767" s="192" t="str">
        <f t="shared" si="51"/>
        <v/>
      </c>
      <c r="E767" s="192" t="str">
        <f t="shared" si="52"/>
        <v/>
      </c>
      <c r="F767" s="200">
        <v>420108551</v>
      </c>
      <c r="G767" s="200" t="s">
        <v>718</v>
      </c>
      <c r="H767" s="193"/>
      <c r="I767" s="193"/>
      <c r="J767" s="193"/>
      <c r="K767" s="193"/>
      <c r="L767" s="3"/>
    </row>
    <row r="768" spans="2:12" ht="17.399999999999999" customHeight="1" x14ac:dyDescent="0.25">
      <c r="B768" s="87">
        <v>420108556</v>
      </c>
      <c r="C768" s="88" t="s">
        <v>719</v>
      </c>
      <c r="D768" s="192" t="str">
        <f t="shared" si="51"/>
        <v/>
      </c>
      <c r="E768" s="192" t="str">
        <f t="shared" si="52"/>
        <v/>
      </c>
      <c r="F768" s="200">
        <v>420108556</v>
      </c>
      <c r="G768" s="200" t="s">
        <v>719</v>
      </c>
      <c r="H768" s="193"/>
      <c r="I768" s="193"/>
      <c r="J768" s="193"/>
      <c r="K768" s="193"/>
      <c r="L768" s="3"/>
    </row>
    <row r="769" spans="2:12" ht="17.399999999999999" customHeight="1" x14ac:dyDescent="0.25">
      <c r="B769" s="87">
        <v>420109599</v>
      </c>
      <c r="C769" s="88" t="s">
        <v>997</v>
      </c>
      <c r="D769" s="192" t="str">
        <f t="shared" si="51"/>
        <v/>
      </c>
      <c r="E769" s="192" t="str">
        <f t="shared" si="52"/>
        <v/>
      </c>
      <c r="F769" s="200">
        <v>420109599</v>
      </c>
      <c r="G769" s="200" t="s">
        <v>997</v>
      </c>
      <c r="H769" s="193"/>
      <c r="I769" s="193"/>
      <c r="J769" s="193"/>
      <c r="K769" s="193"/>
      <c r="L769" s="3"/>
    </row>
    <row r="770" spans="2:12" ht="17.399999999999999" customHeight="1" x14ac:dyDescent="0.25">
      <c r="B770" s="87">
        <v>430101026</v>
      </c>
      <c r="C770" s="88" t="s">
        <v>309</v>
      </c>
      <c r="D770" s="192" t="str">
        <f t="shared" si="51"/>
        <v/>
      </c>
      <c r="E770" s="192" t="str">
        <f t="shared" si="52"/>
        <v/>
      </c>
      <c r="F770" s="200">
        <v>430101026</v>
      </c>
      <c r="G770" s="200" t="s">
        <v>309</v>
      </c>
      <c r="H770" s="189">
        <v>140219211</v>
      </c>
      <c r="I770" s="193"/>
      <c r="J770" s="189">
        <v>116672541</v>
      </c>
      <c r="K770" s="189"/>
      <c r="L770" s="47" t="s">
        <v>494</v>
      </c>
    </row>
    <row r="771" spans="2:12" ht="17.399999999999999" customHeight="1" x14ac:dyDescent="0.25">
      <c r="B771" s="87">
        <v>430101111</v>
      </c>
      <c r="C771" s="88" t="s">
        <v>352</v>
      </c>
      <c r="D771" s="192" t="str">
        <f t="shared" si="51"/>
        <v/>
      </c>
      <c r="E771" s="192" t="str">
        <f t="shared" si="52"/>
        <v/>
      </c>
      <c r="F771" s="200">
        <v>430101111</v>
      </c>
      <c r="G771" s="200" t="s">
        <v>352</v>
      </c>
      <c r="H771" s="189">
        <v>1350000</v>
      </c>
      <c r="I771" s="193"/>
      <c r="J771" s="189">
        <v>600000</v>
      </c>
      <c r="K771" s="189"/>
      <c r="L771" s="47" t="s">
        <v>494</v>
      </c>
    </row>
    <row r="772" spans="2:12" ht="17.399999999999999" customHeight="1" x14ac:dyDescent="0.25">
      <c r="B772" s="87">
        <v>430101114</v>
      </c>
      <c r="C772" s="88" t="s">
        <v>201</v>
      </c>
      <c r="D772" s="192" t="str">
        <f t="shared" si="51"/>
        <v/>
      </c>
      <c r="E772" s="192" t="str">
        <f t="shared" si="52"/>
        <v/>
      </c>
      <c r="F772" s="200">
        <v>430101114</v>
      </c>
      <c r="G772" s="200" t="s">
        <v>201</v>
      </c>
      <c r="H772" s="189">
        <v>4368000</v>
      </c>
      <c r="I772" s="193"/>
      <c r="J772" s="189">
        <v>2280000</v>
      </c>
      <c r="K772" s="189"/>
      <c r="L772" s="47" t="s">
        <v>496</v>
      </c>
    </row>
    <row r="773" spans="2:12" ht="17.399999999999999" customHeight="1" x14ac:dyDescent="0.25">
      <c r="B773" s="87">
        <v>430101115</v>
      </c>
      <c r="C773" s="88" t="s">
        <v>411</v>
      </c>
      <c r="D773" s="192" t="str">
        <f t="shared" si="51"/>
        <v/>
      </c>
      <c r="E773" s="192" t="str">
        <f t="shared" si="52"/>
        <v/>
      </c>
      <c r="F773" s="200">
        <v>430101115</v>
      </c>
      <c r="G773" s="200" t="s">
        <v>411</v>
      </c>
      <c r="H773" s="189">
        <v>16827642</v>
      </c>
      <c r="I773" s="193"/>
      <c r="J773" s="189">
        <v>13998958</v>
      </c>
      <c r="K773" s="189"/>
      <c r="L773" s="47" t="s">
        <v>494</v>
      </c>
    </row>
    <row r="774" spans="2:12" ht="17.399999999999999" customHeight="1" x14ac:dyDescent="0.25">
      <c r="B774" s="87">
        <v>430101116</v>
      </c>
      <c r="C774" s="88" t="s">
        <v>412</v>
      </c>
      <c r="D774" s="192" t="str">
        <f t="shared" si="51"/>
        <v/>
      </c>
      <c r="E774" s="192" t="str">
        <f t="shared" si="52"/>
        <v/>
      </c>
      <c r="F774" s="200">
        <v>430101116</v>
      </c>
      <c r="G774" s="200" t="s">
        <v>412</v>
      </c>
      <c r="H774" s="189">
        <v>4189463</v>
      </c>
      <c r="I774" s="193"/>
      <c r="J774" s="189">
        <v>3499740</v>
      </c>
      <c r="K774" s="189"/>
      <c r="L774" s="47" t="s">
        <v>494</v>
      </c>
    </row>
    <row r="775" spans="2:12" ht="17.399999999999999" customHeight="1" x14ac:dyDescent="0.25">
      <c r="B775" s="87">
        <v>430101119</v>
      </c>
      <c r="C775" s="88" t="s">
        <v>673</v>
      </c>
      <c r="D775" s="192" t="str">
        <f t="shared" si="51"/>
        <v/>
      </c>
      <c r="E775" s="192" t="str">
        <f t="shared" si="52"/>
        <v/>
      </c>
      <c r="F775" s="200">
        <v>430101119</v>
      </c>
      <c r="G775" s="200" t="s">
        <v>673</v>
      </c>
      <c r="H775" s="193">
        <v>0</v>
      </c>
      <c r="I775" s="193"/>
      <c r="J775" s="193">
        <v>0</v>
      </c>
      <c r="K775" s="193"/>
      <c r="L775" s="47"/>
    </row>
    <row r="776" spans="2:12" ht="17.399999999999999" customHeight="1" x14ac:dyDescent="0.25">
      <c r="B776" s="87">
        <v>430101790</v>
      </c>
      <c r="C776" s="88" t="s">
        <v>959</v>
      </c>
      <c r="D776" s="192" t="str">
        <f t="shared" si="51"/>
        <v/>
      </c>
      <c r="E776" s="192" t="str">
        <f t="shared" si="52"/>
        <v/>
      </c>
      <c r="F776" s="200">
        <v>430101790</v>
      </c>
      <c r="G776" s="200" t="s">
        <v>959</v>
      </c>
      <c r="H776" s="189">
        <v>2556320</v>
      </c>
      <c r="I776" s="193"/>
      <c r="J776" s="189">
        <v>4176799</v>
      </c>
      <c r="K776" s="193"/>
      <c r="L776" s="47"/>
    </row>
    <row r="777" spans="2:12" ht="17.399999999999999" customHeight="1" x14ac:dyDescent="0.25">
      <c r="B777" s="87">
        <v>430102027</v>
      </c>
      <c r="C777" s="88" t="s">
        <v>202</v>
      </c>
      <c r="D777" s="192" t="str">
        <f t="shared" si="51"/>
        <v/>
      </c>
      <c r="E777" s="192" t="str">
        <f t="shared" si="52"/>
        <v/>
      </c>
      <c r="F777" s="200">
        <v>430102027</v>
      </c>
      <c r="G777" s="200" t="s">
        <v>202</v>
      </c>
      <c r="H777" s="189">
        <v>25640902</v>
      </c>
      <c r="I777" s="193"/>
      <c r="J777" s="189">
        <v>23055139</v>
      </c>
      <c r="K777" s="189"/>
      <c r="L777" s="47" t="s">
        <v>494</v>
      </c>
    </row>
    <row r="778" spans="2:12" ht="17.399999999999999" customHeight="1" x14ac:dyDescent="0.25">
      <c r="B778" s="87">
        <v>430103028</v>
      </c>
      <c r="C778" s="88" t="s">
        <v>203</v>
      </c>
      <c r="D778" s="192" t="str">
        <f t="shared" si="51"/>
        <v/>
      </c>
      <c r="E778" s="192" t="str">
        <f t="shared" si="52"/>
        <v/>
      </c>
      <c r="F778" s="200">
        <v>430103028</v>
      </c>
      <c r="G778" s="200" t="s">
        <v>203</v>
      </c>
      <c r="H778" s="189">
        <v>43928096</v>
      </c>
      <c r="I778" s="193"/>
      <c r="J778" s="189">
        <v>28886672</v>
      </c>
      <c r="K778" s="189"/>
      <c r="L778" s="47" t="s">
        <v>494</v>
      </c>
    </row>
    <row r="779" spans="2:12" ht="17.399999999999999" customHeight="1" x14ac:dyDescent="0.25">
      <c r="B779" s="87">
        <v>430103126</v>
      </c>
      <c r="C779" s="88" t="s">
        <v>546</v>
      </c>
      <c r="D779" s="192" t="str">
        <f t="shared" si="51"/>
        <v/>
      </c>
      <c r="E779" s="192" t="str">
        <f t="shared" si="52"/>
        <v/>
      </c>
      <c r="F779" s="200">
        <v>430103126</v>
      </c>
      <c r="G779" s="200" t="s">
        <v>546</v>
      </c>
      <c r="H779" s="189">
        <v>540</v>
      </c>
      <c r="I779" s="193"/>
      <c r="J779" s="189"/>
      <c r="K779" s="193"/>
      <c r="L779" s="47"/>
    </row>
    <row r="780" spans="2:12" ht="17.399999999999999" customHeight="1" x14ac:dyDescent="0.25">
      <c r="B780" s="87">
        <v>430103328</v>
      </c>
      <c r="C780" s="88" t="s">
        <v>204</v>
      </c>
      <c r="D780" s="192" t="str">
        <f t="shared" si="51"/>
        <v/>
      </c>
      <c r="E780" s="192" t="str">
        <f t="shared" si="52"/>
        <v/>
      </c>
      <c r="F780" s="200">
        <v>430103328</v>
      </c>
      <c r="G780" s="200" t="s">
        <v>204</v>
      </c>
      <c r="H780" s="189">
        <v>8225436</v>
      </c>
      <c r="I780" s="193"/>
      <c r="J780" s="189">
        <v>1725000</v>
      </c>
      <c r="K780" s="189"/>
      <c r="L780" s="47" t="s">
        <v>494</v>
      </c>
    </row>
    <row r="781" spans="2:12" ht="17.399999999999999" customHeight="1" x14ac:dyDescent="0.25">
      <c r="B781" s="87">
        <v>430104029</v>
      </c>
      <c r="C781" s="88" t="s">
        <v>205</v>
      </c>
      <c r="D781" s="192" t="str">
        <f t="shared" si="51"/>
        <v/>
      </c>
      <c r="E781" s="192" t="str">
        <f t="shared" si="52"/>
        <v/>
      </c>
      <c r="F781" s="200">
        <v>430104029</v>
      </c>
      <c r="G781" s="200" t="s">
        <v>205</v>
      </c>
      <c r="H781" s="189">
        <v>6323986</v>
      </c>
      <c r="I781" s="193"/>
      <c r="J781" s="189">
        <v>5952717</v>
      </c>
      <c r="K781" s="189"/>
      <c r="L781" s="47" t="s">
        <v>494</v>
      </c>
    </row>
    <row r="782" spans="2:12" ht="17.399999999999999" customHeight="1" x14ac:dyDescent="0.25">
      <c r="B782" s="87">
        <v>430104030</v>
      </c>
      <c r="C782" s="88" t="s">
        <v>206</v>
      </c>
      <c r="D782" s="192" t="str">
        <f t="shared" si="51"/>
        <v/>
      </c>
      <c r="E782" s="192" t="str">
        <f t="shared" si="52"/>
        <v/>
      </c>
      <c r="F782" s="200">
        <v>430104030</v>
      </c>
      <c r="G782" s="200" t="s">
        <v>206</v>
      </c>
      <c r="H782" s="189">
        <v>8235137</v>
      </c>
      <c r="I782" s="193"/>
      <c r="J782" s="189">
        <v>7422122</v>
      </c>
      <c r="K782" s="189"/>
      <c r="L782" s="47" t="s">
        <v>494</v>
      </c>
    </row>
    <row r="783" spans="2:12" ht="17.399999999999999" customHeight="1" x14ac:dyDescent="0.25">
      <c r="B783" s="87">
        <v>430104031</v>
      </c>
      <c r="C783" s="88" t="s">
        <v>674</v>
      </c>
      <c r="D783" s="192" t="str">
        <f t="shared" si="51"/>
        <v/>
      </c>
      <c r="E783" s="192" t="str">
        <f t="shared" si="52"/>
        <v/>
      </c>
      <c r="F783" s="200">
        <v>430104031</v>
      </c>
      <c r="G783" s="200" t="s">
        <v>674</v>
      </c>
      <c r="H783" s="193"/>
      <c r="I783" s="193"/>
      <c r="J783" s="193"/>
      <c r="K783" s="193"/>
      <c r="L783" s="47"/>
    </row>
    <row r="784" spans="2:12" ht="17.399999999999999" customHeight="1" x14ac:dyDescent="0.25">
      <c r="B784" s="87">
        <v>430104125</v>
      </c>
      <c r="C784" s="88" t="s">
        <v>207</v>
      </c>
      <c r="D784" s="192" t="str">
        <f t="shared" si="51"/>
        <v/>
      </c>
      <c r="E784" s="192" t="str">
        <f t="shared" si="52"/>
        <v/>
      </c>
      <c r="F784" s="200">
        <v>430104125</v>
      </c>
      <c r="G784" s="200" t="s">
        <v>207</v>
      </c>
      <c r="H784" s="189">
        <v>7660824</v>
      </c>
      <c r="I784" s="193"/>
      <c r="J784" s="189">
        <v>4821104</v>
      </c>
      <c r="K784" s="189"/>
      <c r="L784" s="47" t="s">
        <v>494</v>
      </c>
    </row>
    <row r="785" spans="1:12" ht="17.399999999999999" customHeight="1" x14ac:dyDescent="0.25">
      <c r="B785" s="87">
        <v>430104289</v>
      </c>
      <c r="C785" s="88" t="s">
        <v>208</v>
      </c>
      <c r="D785" s="192" t="str">
        <f t="shared" si="51"/>
        <v/>
      </c>
      <c r="E785" s="192" t="str">
        <f t="shared" si="52"/>
        <v/>
      </c>
      <c r="F785" s="200">
        <v>430104289</v>
      </c>
      <c r="G785" s="200" t="s">
        <v>208</v>
      </c>
      <c r="H785" s="189">
        <v>4850000</v>
      </c>
      <c r="I785" s="193"/>
      <c r="J785" s="189">
        <v>5753562</v>
      </c>
      <c r="K785" s="189"/>
      <c r="L785" s="47" t="s">
        <v>494</v>
      </c>
    </row>
    <row r="786" spans="1:12" ht="17.399999999999999" customHeight="1" x14ac:dyDescent="0.25">
      <c r="B786" s="87">
        <v>430104371</v>
      </c>
      <c r="C786" s="88" t="s">
        <v>413</v>
      </c>
      <c r="D786" s="192" t="str">
        <f t="shared" si="51"/>
        <v/>
      </c>
      <c r="E786" s="192" t="str">
        <f t="shared" si="52"/>
        <v/>
      </c>
      <c r="F786" s="200">
        <v>430104371</v>
      </c>
      <c r="G786" s="200" t="s">
        <v>413</v>
      </c>
      <c r="H786" s="189">
        <v>2015653</v>
      </c>
      <c r="I786" s="193"/>
      <c r="J786" s="189">
        <v>1310000</v>
      </c>
      <c r="K786" s="189"/>
      <c r="L786" s="47" t="s">
        <v>494</v>
      </c>
    </row>
    <row r="787" spans="1:12" ht="17.399999999999999" customHeight="1" x14ac:dyDescent="0.25">
      <c r="A787" s="104" t="s">
        <v>684</v>
      </c>
      <c r="B787" s="87">
        <v>430104510</v>
      </c>
      <c r="C787" s="88" t="s">
        <v>675</v>
      </c>
      <c r="D787" s="192" t="str">
        <f t="shared" si="51"/>
        <v/>
      </c>
      <c r="E787" s="192" t="str">
        <f t="shared" si="52"/>
        <v/>
      </c>
      <c r="F787" s="200">
        <v>430104510</v>
      </c>
      <c r="G787" s="200" t="s">
        <v>675</v>
      </c>
      <c r="H787" s="193"/>
      <c r="I787" s="193"/>
      <c r="J787" s="193"/>
      <c r="K787" s="193"/>
      <c r="L787" s="47"/>
    </row>
    <row r="788" spans="1:12" ht="17.399999999999999" customHeight="1" x14ac:dyDescent="0.25">
      <c r="A788" s="104" t="s">
        <v>684</v>
      </c>
      <c r="B788" s="87">
        <v>430104526</v>
      </c>
      <c r="C788" s="88" t="s">
        <v>676</v>
      </c>
      <c r="D788" s="192" t="str">
        <f t="shared" si="51"/>
        <v/>
      </c>
      <c r="E788" s="192" t="str">
        <f t="shared" si="52"/>
        <v/>
      </c>
      <c r="F788" s="200">
        <v>430104526</v>
      </c>
      <c r="G788" s="200" t="s">
        <v>676</v>
      </c>
      <c r="H788" s="189">
        <v>648500</v>
      </c>
      <c r="I788" s="193"/>
      <c r="J788" s="189">
        <v>7874506</v>
      </c>
      <c r="K788" s="189"/>
      <c r="L788" s="47"/>
    </row>
    <row r="789" spans="1:12" ht="17.399999999999999" customHeight="1" x14ac:dyDescent="0.25">
      <c r="B789" s="87">
        <v>430201032</v>
      </c>
      <c r="C789" s="88" t="s">
        <v>209</v>
      </c>
      <c r="D789" s="192" t="str">
        <f t="shared" si="51"/>
        <v/>
      </c>
      <c r="E789" s="192" t="str">
        <f t="shared" si="52"/>
        <v/>
      </c>
      <c r="F789" s="200">
        <v>430201032</v>
      </c>
      <c r="G789" s="200" t="s">
        <v>209</v>
      </c>
      <c r="H789" s="189">
        <v>21118279</v>
      </c>
      <c r="I789" s="193"/>
      <c r="J789" s="189">
        <v>21697860</v>
      </c>
      <c r="K789" s="189"/>
      <c r="L789" s="3" t="s">
        <v>498</v>
      </c>
    </row>
    <row r="790" spans="1:12" ht="17.399999999999999" customHeight="1" x14ac:dyDescent="0.25">
      <c r="B790" s="87">
        <v>430201033</v>
      </c>
      <c r="C790" s="88" t="s">
        <v>210</v>
      </c>
      <c r="D790" s="192" t="str">
        <f t="shared" si="51"/>
        <v/>
      </c>
      <c r="E790" s="192" t="str">
        <f t="shared" si="52"/>
        <v/>
      </c>
      <c r="F790" s="200">
        <v>430201033</v>
      </c>
      <c r="G790" s="200" t="s">
        <v>210</v>
      </c>
      <c r="H790" s="189">
        <v>14890051</v>
      </c>
      <c r="I790" s="193"/>
      <c r="J790" s="189">
        <v>12682491</v>
      </c>
      <c r="K790" s="189"/>
      <c r="L790" s="3" t="s">
        <v>498</v>
      </c>
    </row>
    <row r="791" spans="1:12" ht="17.399999999999999" customHeight="1" x14ac:dyDescent="0.25">
      <c r="B791" s="87">
        <v>430201034</v>
      </c>
      <c r="C791" s="88" t="s">
        <v>211</v>
      </c>
      <c r="D791" s="192" t="str">
        <f t="shared" si="51"/>
        <v/>
      </c>
      <c r="E791" s="192" t="str">
        <f t="shared" si="52"/>
        <v/>
      </c>
      <c r="F791" s="200">
        <v>430201034</v>
      </c>
      <c r="G791" s="200" t="s">
        <v>211</v>
      </c>
      <c r="H791" s="189">
        <v>1492425</v>
      </c>
      <c r="I791" s="193"/>
      <c r="J791" s="189">
        <v>2036516</v>
      </c>
      <c r="K791" s="189"/>
      <c r="L791" s="3" t="s">
        <v>498</v>
      </c>
    </row>
    <row r="792" spans="1:12" ht="17.399999999999999" customHeight="1" x14ac:dyDescent="0.25">
      <c r="B792" s="87">
        <v>430201120</v>
      </c>
      <c r="C792" s="88" t="s">
        <v>212</v>
      </c>
      <c r="D792" s="192" t="str">
        <f t="shared" si="51"/>
        <v/>
      </c>
      <c r="E792" s="192" t="str">
        <f t="shared" si="52"/>
        <v/>
      </c>
      <c r="F792" s="200">
        <v>430201120</v>
      </c>
      <c r="G792" s="200" t="s">
        <v>212</v>
      </c>
      <c r="H792" s="189">
        <v>220801</v>
      </c>
      <c r="I792" s="193"/>
      <c r="J792" s="189">
        <v>193099</v>
      </c>
      <c r="K792" s="189"/>
      <c r="L792" s="3" t="s">
        <v>498</v>
      </c>
    </row>
    <row r="793" spans="1:12" ht="17.399999999999999" customHeight="1" x14ac:dyDescent="0.25">
      <c r="B793" s="87">
        <v>430201121</v>
      </c>
      <c r="C793" s="88" t="s">
        <v>353</v>
      </c>
      <c r="D793" s="192" t="str">
        <f t="shared" si="51"/>
        <v/>
      </c>
      <c r="E793" s="192" t="str">
        <f t="shared" si="52"/>
        <v/>
      </c>
      <c r="F793" s="200">
        <v>430201121</v>
      </c>
      <c r="G793" s="200" t="s">
        <v>353</v>
      </c>
      <c r="H793" s="189">
        <v>39130</v>
      </c>
      <c r="I793" s="193"/>
      <c r="J793" s="189">
        <v>39100</v>
      </c>
      <c r="K793" s="189"/>
      <c r="L793" s="3" t="s">
        <v>498</v>
      </c>
    </row>
    <row r="794" spans="1:12" ht="17.399999999999999" customHeight="1" x14ac:dyDescent="0.25">
      <c r="B794" s="87">
        <v>430201323</v>
      </c>
      <c r="C794" s="88" t="s">
        <v>213</v>
      </c>
      <c r="D794" s="192" t="str">
        <f t="shared" si="51"/>
        <v/>
      </c>
      <c r="E794" s="192" t="str">
        <f t="shared" si="52"/>
        <v/>
      </c>
      <c r="F794" s="200">
        <v>430201323</v>
      </c>
      <c r="G794" s="200" t="s">
        <v>213</v>
      </c>
      <c r="H794" s="189">
        <v>1404699</v>
      </c>
      <c r="I794" s="193"/>
      <c r="J794" s="189">
        <v>1771877</v>
      </c>
      <c r="K794" s="189"/>
      <c r="L794" s="3" t="s">
        <v>498</v>
      </c>
    </row>
    <row r="795" spans="1:12" ht="17.399999999999999" customHeight="1" x14ac:dyDescent="0.25">
      <c r="B795" s="87">
        <v>430201324</v>
      </c>
      <c r="C795" s="88" t="s">
        <v>214</v>
      </c>
      <c r="D795" s="192" t="str">
        <f t="shared" si="51"/>
        <v/>
      </c>
      <c r="E795" s="192" t="str">
        <f t="shared" si="52"/>
        <v/>
      </c>
      <c r="F795" s="200">
        <v>430201324</v>
      </c>
      <c r="G795" s="200" t="s">
        <v>214</v>
      </c>
      <c r="H795" s="189">
        <v>742955</v>
      </c>
      <c r="I795" s="193"/>
      <c r="J795" s="189">
        <v>586109</v>
      </c>
      <c r="K795" s="189"/>
      <c r="L795" s="3" t="s">
        <v>498</v>
      </c>
    </row>
    <row r="796" spans="1:12" ht="17.399999999999999" customHeight="1" x14ac:dyDescent="0.25">
      <c r="B796" s="87">
        <v>430201339</v>
      </c>
      <c r="C796" s="88" t="s">
        <v>215</v>
      </c>
      <c r="D796" s="192" t="str">
        <f t="shared" si="51"/>
        <v/>
      </c>
      <c r="E796" s="192" t="str">
        <f t="shared" si="52"/>
        <v/>
      </c>
      <c r="F796" s="200">
        <v>430201339</v>
      </c>
      <c r="G796" s="200" t="s">
        <v>215</v>
      </c>
      <c r="H796" s="189">
        <v>65508</v>
      </c>
      <c r="I796" s="193"/>
      <c r="J796" s="189">
        <v>88649</v>
      </c>
      <c r="K796" s="189"/>
      <c r="L796" s="3" t="s">
        <v>498</v>
      </c>
    </row>
    <row r="797" spans="1:12" ht="17.399999999999999" customHeight="1" x14ac:dyDescent="0.25">
      <c r="B797" s="87">
        <v>430201467</v>
      </c>
      <c r="C797" s="88" t="s">
        <v>574</v>
      </c>
      <c r="D797" s="192" t="str">
        <f t="shared" si="51"/>
        <v/>
      </c>
      <c r="E797" s="192" t="str">
        <f t="shared" si="52"/>
        <v/>
      </c>
      <c r="F797" s="200">
        <v>430201467</v>
      </c>
      <c r="G797" s="200" t="s">
        <v>574</v>
      </c>
      <c r="H797" s="189">
        <v>5994652</v>
      </c>
      <c r="I797" s="193"/>
      <c r="J797" s="189">
        <v>7088694</v>
      </c>
      <c r="K797" s="189"/>
      <c r="L797" s="3"/>
    </row>
    <row r="798" spans="1:12" ht="17.399999999999999" customHeight="1" x14ac:dyDescent="0.25">
      <c r="B798" s="87">
        <v>430201518</v>
      </c>
      <c r="C798" s="88" t="s">
        <v>677</v>
      </c>
      <c r="D798" s="192" t="str">
        <f t="shared" si="51"/>
        <v/>
      </c>
      <c r="E798" s="192" t="str">
        <f t="shared" si="52"/>
        <v/>
      </c>
      <c r="F798" s="200">
        <v>430201518</v>
      </c>
      <c r="G798" s="200" t="s">
        <v>677</v>
      </c>
      <c r="H798" s="189">
        <v>0</v>
      </c>
      <c r="I798" s="193"/>
      <c r="J798" s="189">
        <v>37414</v>
      </c>
      <c r="K798" s="189"/>
      <c r="L798" s="3"/>
    </row>
    <row r="799" spans="1:12" ht="17.399999999999999" customHeight="1" x14ac:dyDescent="0.25">
      <c r="B799" s="87">
        <v>430201695</v>
      </c>
      <c r="C799" s="88" t="s">
        <v>861</v>
      </c>
      <c r="D799" s="192" t="str">
        <f t="shared" si="51"/>
        <v/>
      </c>
      <c r="E799" s="192" t="str">
        <f t="shared" si="52"/>
        <v/>
      </c>
      <c r="F799" s="200">
        <v>430201695</v>
      </c>
      <c r="G799" s="200" t="s">
        <v>861</v>
      </c>
      <c r="H799" s="195">
        <v>389091</v>
      </c>
      <c r="I799" s="193"/>
      <c r="J799" s="195">
        <v>489672</v>
      </c>
      <c r="K799" s="195"/>
      <c r="L799" s="3"/>
    </row>
    <row r="800" spans="1:12" ht="17.399999999999999" customHeight="1" x14ac:dyDescent="0.25">
      <c r="B800" s="87">
        <v>430301035</v>
      </c>
      <c r="C800" s="88" t="s">
        <v>216</v>
      </c>
      <c r="D800" s="192" t="str">
        <f t="shared" si="51"/>
        <v/>
      </c>
      <c r="E800" s="192" t="str">
        <f t="shared" si="52"/>
        <v/>
      </c>
      <c r="F800" s="200">
        <v>430301035</v>
      </c>
      <c r="G800" s="200" t="s">
        <v>216</v>
      </c>
      <c r="H800" s="189">
        <v>2000614</v>
      </c>
      <c r="I800" s="193"/>
      <c r="J800" s="189">
        <v>880000</v>
      </c>
      <c r="K800" s="189"/>
      <c r="L800" s="3" t="s">
        <v>498</v>
      </c>
    </row>
    <row r="801" spans="2:12" ht="17.399999999999999" customHeight="1" x14ac:dyDescent="0.25">
      <c r="B801" s="87">
        <v>430301036</v>
      </c>
      <c r="C801" s="88" t="s">
        <v>217</v>
      </c>
      <c r="D801" s="192" t="str">
        <f t="shared" si="51"/>
        <v/>
      </c>
      <c r="E801" s="192" t="str">
        <f t="shared" si="52"/>
        <v/>
      </c>
      <c r="F801" s="200">
        <v>430301036</v>
      </c>
      <c r="G801" s="200" t="s">
        <v>217</v>
      </c>
      <c r="H801" s="189">
        <v>1205928</v>
      </c>
      <c r="I801" s="193"/>
      <c r="J801" s="189">
        <v>1020000</v>
      </c>
      <c r="K801" s="189"/>
      <c r="L801" s="3" t="s">
        <v>498</v>
      </c>
    </row>
    <row r="802" spans="2:12" ht="17.399999999999999" customHeight="1" x14ac:dyDescent="0.25">
      <c r="B802" s="87">
        <v>430401037</v>
      </c>
      <c r="C802" s="88" t="s">
        <v>862</v>
      </c>
      <c r="D802" s="192" t="str">
        <f t="shared" si="51"/>
        <v/>
      </c>
      <c r="E802" s="192" t="str">
        <f t="shared" si="52"/>
        <v/>
      </c>
      <c r="F802" s="200">
        <v>430401037</v>
      </c>
      <c r="G802" s="200" t="s">
        <v>862</v>
      </c>
      <c r="H802" s="189">
        <v>1230559</v>
      </c>
      <c r="I802" s="193"/>
      <c r="J802" s="189">
        <v>1575000</v>
      </c>
      <c r="K802" s="189"/>
      <c r="L802" s="3" t="s">
        <v>498</v>
      </c>
    </row>
    <row r="803" spans="2:12" ht="17.399999999999999" customHeight="1" x14ac:dyDescent="0.25">
      <c r="B803" s="87">
        <v>430401038</v>
      </c>
      <c r="C803" s="88" t="s">
        <v>218</v>
      </c>
      <c r="D803" s="192" t="str">
        <f t="shared" si="51"/>
        <v/>
      </c>
      <c r="E803" s="192" t="str">
        <f t="shared" si="52"/>
        <v/>
      </c>
      <c r="F803" s="200">
        <v>430401038</v>
      </c>
      <c r="G803" s="200" t="s">
        <v>218</v>
      </c>
      <c r="H803" s="189">
        <v>1006769</v>
      </c>
      <c r="I803" s="193"/>
      <c r="J803" s="189">
        <v>686226</v>
      </c>
      <c r="K803" s="189"/>
      <c r="L803" s="3" t="s">
        <v>498</v>
      </c>
    </row>
    <row r="804" spans="2:12" ht="17.399999999999999" customHeight="1" x14ac:dyDescent="0.25">
      <c r="B804" s="87">
        <v>430401039</v>
      </c>
      <c r="C804" s="88" t="s">
        <v>354</v>
      </c>
      <c r="D804" s="192" t="str">
        <f t="shared" si="51"/>
        <v/>
      </c>
      <c r="E804" s="192" t="str">
        <f t="shared" si="52"/>
        <v/>
      </c>
      <c r="F804" s="200">
        <v>430401039</v>
      </c>
      <c r="G804" s="200" t="s">
        <v>354</v>
      </c>
      <c r="H804" s="189">
        <v>10500</v>
      </c>
      <c r="I804" s="193"/>
      <c r="J804" s="189">
        <v>100000</v>
      </c>
      <c r="K804" s="189"/>
      <c r="L804" s="3" t="s">
        <v>498</v>
      </c>
    </row>
    <row r="805" spans="2:12" ht="17.399999999999999" customHeight="1" x14ac:dyDescent="0.25">
      <c r="B805" s="87">
        <v>430401108</v>
      </c>
      <c r="C805" s="88" t="s">
        <v>219</v>
      </c>
      <c r="D805" s="192" t="str">
        <f t="shared" si="51"/>
        <v/>
      </c>
      <c r="E805" s="192" t="str">
        <f t="shared" si="52"/>
        <v/>
      </c>
      <c r="F805" s="200">
        <v>430401108</v>
      </c>
      <c r="G805" s="200" t="s">
        <v>219</v>
      </c>
      <c r="H805" s="193"/>
      <c r="I805" s="193"/>
      <c r="J805" s="193"/>
      <c r="K805" s="193"/>
      <c r="L805" s="3" t="s">
        <v>498</v>
      </c>
    </row>
    <row r="806" spans="2:12" ht="17.399999999999999" customHeight="1" x14ac:dyDescent="0.25">
      <c r="B806" s="87">
        <v>430401218</v>
      </c>
      <c r="C806" s="88" t="s">
        <v>960</v>
      </c>
      <c r="D806" s="192" t="str">
        <f t="shared" si="51"/>
        <v/>
      </c>
      <c r="E806" s="192" t="str">
        <f t="shared" si="52"/>
        <v/>
      </c>
      <c r="F806" s="200">
        <v>430401218</v>
      </c>
      <c r="G806" s="200" t="s">
        <v>960</v>
      </c>
      <c r="H806" s="189">
        <v>5855507</v>
      </c>
      <c r="I806" s="193"/>
      <c r="J806" s="189">
        <v>4549410</v>
      </c>
      <c r="K806" s="189"/>
      <c r="L806" s="3" t="s">
        <v>498</v>
      </c>
    </row>
    <row r="807" spans="2:12" ht="17.399999999999999" customHeight="1" x14ac:dyDescent="0.25">
      <c r="B807" s="87">
        <v>430401288</v>
      </c>
      <c r="C807" s="88" t="s">
        <v>249</v>
      </c>
      <c r="D807" s="192" t="str">
        <f t="shared" si="51"/>
        <v/>
      </c>
      <c r="E807" s="192" t="str">
        <f t="shared" si="52"/>
        <v/>
      </c>
      <c r="F807" s="200">
        <v>430401288</v>
      </c>
      <c r="G807" s="200" t="s">
        <v>249</v>
      </c>
      <c r="H807" s="189">
        <v>3477718</v>
      </c>
      <c r="I807" s="193"/>
      <c r="J807" s="189">
        <v>2312288</v>
      </c>
      <c r="K807" s="189"/>
      <c r="L807" s="3" t="s">
        <v>498</v>
      </c>
    </row>
    <row r="808" spans="2:12" ht="17.399999999999999" customHeight="1" x14ac:dyDescent="0.25">
      <c r="B808" s="87">
        <v>430401309</v>
      </c>
      <c r="C808" s="88" t="s">
        <v>250</v>
      </c>
      <c r="D808" s="192" t="str">
        <f t="shared" si="51"/>
        <v/>
      </c>
      <c r="E808" s="192" t="str">
        <f t="shared" si="52"/>
        <v/>
      </c>
      <c r="F808" s="200">
        <v>430401309</v>
      </c>
      <c r="G808" s="200" t="s">
        <v>250</v>
      </c>
      <c r="H808" s="189">
        <v>0</v>
      </c>
      <c r="I808" s="193"/>
      <c r="J808" s="189">
        <v>560400</v>
      </c>
      <c r="K808" s="189"/>
      <c r="L808" s="3" t="s">
        <v>498</v>
      </c>
    </row>
    <row r="809" spans="2:12" ht="17.399999999999999" customHeight="1" x14ac:dyDescent="0.25">
      <c r="B809" s="87">
        <v>430401534</v>
      </c>
      <c r="C809" s="88" t="s">
        <v>678</v>
      </c>
      <c r="D809" s="192" t="str">
        <f t="shared" si="51"/>
        <v/>
      </c>
      <c r="E809" s="192" t="str">
        <f t="shared" si="52"/>
        <v/>
      </c>
      <c r="F809" s="200">
        <v>430401534</v>
      </c>
      <c r="G809" s="200" t="s">
        <v>678</v>
      </c>
      <c r="H809" s="189">
        <v>0</v>
      </c>
      <c r="I809" s="193"/>
      <c r="J809" s="189">
        <v>0</v>
      </c>
      <c r="K809" s="189"/>
      <c r="L809" s="3"/>
    </row>
    <row r="810" spans="2:12" ht="17.399999999999999" customHeight="1" x14ac:dyDescent="0.25">
      <c r="B810" s="87">
        <v>430401570</v>
      </c>
      <c r="C810" s="88" t="s">
        <v>720</v>
      </c>
      <c r="D810" s="192" t="str">
        <f t="shared" si="51"/>
        <v/>
      </c>
      <c r="E810" s="192" t="str">
        <f t="shared" si="52"/>
        <v/>
      </c>
      <c r="F810" s="200">
        <v>430401570</v>
      </c>
      <c r="G810" s="200" t="s">
        <v>720</v>
      </c>
      <c r="H810" s="189">
        <v>0</v>
      </c>
      <c r="I810" s="193"/>
      <c r="J810" s="189">
        <v>0</v>
      </c>
      <c r="K810" s="189"/>
      <c r="L810" s="3"/>
    </row>
    <row r="811" spans="2:12" ht="17.399999999999999" customHeight="1" x14ac:dyDescent="0.25">
      <c r="B811" s="87">
        <v>430401684</v>
      </c>
      <c r="C811" s="88" t="s">
        <v>863</v>
      </c>
      <c r="D811" s="192" t="str">
        <f t="shared" si="51"/>
        <v/>
      </c>
      <c r="E811" s="192" t="str">
        <f t="shared" si="52"/>
        <v/>
      </c>
      <c r="F811" s="200">
        <v>430401684</v>
      </c>
      <c r="G811" s="200" t="s">
        <v>863</v>
      </c>
      <c r="H811" s="195">
        <v>1110000</v>
      </c>
      <c r="I811" s="193"/>
      <c r="J811" s="195">
        <v>1060000</v>
      </c>
      <c r="K811" s="195"/>
      <c r="L811" s="3"/>
    </row>
    <row r="812" spans="2:12" ht="17.399999999999999" customHeight="1" x14ac:dyDescent="0.25">
      <c r="B812" s="87">
        <v>430401689</v>
      </c>
      <c r="C812" s="88" t="s">
        <v>864</v>
      </c>
      <c r="D812" s="192" t="str">
        <f t="shared" si="51"/>
        <v/>
      </c>
      <c r="E812" s="192" t="str">
        <f t="shared" si="52"/>
        <v/>
      </c>
      <c r="F812" s="200">
        <v>430401689</v>
      </c>
      <c r="G812" s="200" t="s">
        <v>864</v>
      </c>
      <c r="H812" s="195">
        <v>931357</v>
      </c>
      <c r="I812" s="193"/>
      <c r="J812" s="195">
        <v>982204</v>
      </c>
      <c r="K812" s="195"/>
      <c r="L812" s="3"/>
    </row>
    <row r="813" spans="2:12" ht="17.399999999999999" customHeight="1" x14ac:dyDescent="0.25">
      <c r="B813" s="87">
        <v>430401690</v>
      </c>
      <c r="C813" s="88" t="s">
        <v>865</v>
      </c>
      <c r="D813" s="192" t="str">
        <f t="shared" si="51"/>
        <v/>
      </c>
      <c r="E813" s="192" t="str">
        <f t="shared" si="52"/>
        <v/>
      </c>
      <c r="F813" s="200">
        <v>430401690</v>
      </c>
      <c r="G813" s="200" t="s">
        <v>865</v>
      </c>
      <c r="H813" s="195">
        <v>-120000</v>
      </c>
      <c r="I813" s="193"/>
      <c r="J813" s="195">
        <v>480000</v>
      </c>
      <c r="K813" s="195"/>
      <c r="L813" s="3"/>
    </row>
    <row r="814" spans="2:12" ht="17.399999999999999" customHeight="1" x14ac:dyDescent="0.25">
      <c r="B814" s="87">
        <v>430401692</v>
      </c>
      <c r="C814" s="88" t="s">
        <v>866</v>
      </c>
      <c r="D814" s="192" t="str">
        <f t="shared" si="51"/>
        <v/>
      </c>
      <c r="E814" s="192" t="str">
        <f t="shared" si="52"/>
        <v/>
      </c>
      <c r="F814" s="200">
        <v>430401692</v>
      </c>
      <c r="G814" s="200" t="s">
        <v>866</v>
      </c>
      <c r="H814" s="195"/>
      <c r="I814" s="193"/>
      <c r="J814" s="195"/>
      <c r="K814" s="195"/>
      <c r="L814" s="3"/>
    </row>
    <row r="815" spans="2:12" ht="17.399999999999999" customHeight="1" x14ac:dyDescent="0.25">
      <c r="B815" s="87">
        <v>430403258</v>
      </c>
      <c r="C815" s="88" t="s">
        <v>721</v>
      </c>
      <c r="D815" s="192" t="str">
        <f t="shared" si="51"/>
        <v/>
      </c>
      <c r="E815" s="192" t="str">
        <f t="shared" si="52"/>
        <v/>
      </c>
      <c r="F815" s="200">
        <v>430403258</v>
      </c>
      <c r="G815" s="200" t="s">
        <v>721</v>
      </c>
      <c r="H815" s="189">
        <v>127865</v>
      </c>
      <c r="I815" s="193"/>
      <c r="J815" s="189">
        <v>1783879</v>
      </c>
      <c r="K815" s="189"/>
      <c r="L815" s="3" t="s">
        <v>498</v>
      </c>
    </row>
    <row r="816" spans="2:12" ht="17.399999999999999" customHeight="1" x14ac:dyDescent="0.25">
      <c r="B816" s="87">
        <v>430403259</v>
      </c>
      <c r="C816" s="88" t="s">
        <v>251</v>
      </c>
      <c r="D816" s="192" t="str">
        <f t="shared" si="51"/>
        <v/>
      </c>
      <c r="E816" s="192" t="str">
        <f t="shared" si="52"/>
        <v/>
      </c>
      <c r="F816" s="200">
        <v>430403259</v>
      </c>
      <c r="G816" s="200" t="s">
        <v>251</v>
      </c>
      <c r="H816" s="189">
        <v>2015731</v>
      </c>
      <c r="I816" s="193"/>
      <c r="J816" s="189">
        <v>1321100</v>
      </c>
      <c r="K816" s="189"/>
      <c r="L816" s="3" t="s">
        <v>498</v>
      </c>
    </row>
    <row r="817" spans="2:12" ht="17.399999999999999" customHeight="1" x14ac:dyDescent="0.25">
      <c r="B817" s="87">
        <v>430403383</v>
      </c>
      <c r="C817" s="88" t="s">
        <v>416</v>
      </c>
      <c r="D817" s="192" t="str">
        <f t="shared" si="51"/>
        <v/>
      </c>
      <c r="E817" s="192" t="str">
        <f t="shared" si="52"/>
        <v/>
      </c>
      <c r="F817" s="200">
        <v>430403383</v>
      </c>
      <c r="G817" s="200" t="s">
        <v>416</v>
      </c>
      <c r="H817" s="195">
        <v>17628</v>
      </c>
      <c r="I817" s="193"/>
      <c r="J817" s="195">
        <v>35415</v>
      </c>
      <c r="K817" s="195"/>
      <c r="L817" s="3" t="s">
        <v>498</v>
      </c>
    </row>
    <row r="818" spans="2:12" ht="17.399999999999999" customHeight="1" x14ac:dyDescent="0.25">
      <c r="B818" s="87">
        <v>430404683</v>
      </c>
      <c r="C818" s="88" t="s">
        <v>867</v>
      </c>
      <c r="D818" s="192" t="str">
        <f t="shared" si="51"/>
        <v/>
      </c>
      <c r="E818" s="192" t="str">
        <f t="shared" si="52"/>
        <v/>
      </c>
      <c r="F818" s="200">
        <v>430404683</v>
      </c>
      <c r="G818" s="200" t="s">
        <v>867</v>
      </c>
      <c r="H818" s="195">
        <v>1145670</v>
      </c>
      <c r="I818" s="193"/>
      <c r="J818" s="195">
        <v>1105049</v>
      </c>
      <c r="K818" s="195"/>
      <c r="L818" s="3"/>
    </row>
    <row r="819" spans="2:12" ht="17.399999999999999" customHeight="1" x14ac:dyDescent="0.25">
      <c r="B819" s="87">
        <v>430501040</v>
      </c>
      <c r="C819" s="88" t="s">
        <v>252</v>
      </c>
      <c r="D819" s="192" t="str">
        <f t="shared" si="51"/>
        <v/>
      </c>
      <c r="E819" s="192" t="str">
        <f t="shared" si="52"/>
        <v/>
      </c>
      <c r="F819" s="200">
        <v>430501040</v>
      </c>
      <c r="G819" s="200" t="s">
        <v>252</v>
      </c>
      <c r="H819" s="195">
        <v>4920000</v>
      </c>
      <c r="I819" s="193"/>
      <c r="J819" s="195">
        <v>4014085</v>
      </c>
      <c r="K819" s="195"/>
      <c r="L819" s="3" t="s">
        <v>498</v>
      </c>
    </row>
    <row r="820" spans="2:12" ht="17.399999999999999" customHeight="1" x14ac:dyDescent="0.25">
      <c r="B820" s="87">
        <v>430501041</v>
      </c>
      <c r="C820" s="88" t="s">
        <v>255</v>
      </c>
      <c r="D820" s="192" t="str">
        <f t="shared" si="51"/>
        <v/>
      </c>
      <c r="E820" s="192" t="str">
        <f t="shared" si="52"/>
        <v/>
      </c>
      <c r="F820" s="200">
        <v>430501041</v>
      </c>
      <c r="G820" s="200" t="s">
        <v>255</v>
      </c>
      <c r="H820" s="195">
        <v>1442753</v>
      </c>
      <c r="I820" s="193"/>
      <c r="J820" s="195">
        <v>1094089</v>
      </c>
      <c r="K820" s="195"/>
      <c r="L820" s="3" t="s">
        <v>498</v>
      </c>
    </row>
    <row r="821" spans="2:12" ht="17.399999999999999" customHeight="1" x14ac:dyDescent="0.25">
      <c r="B821" s="87">
        <v>430501330</v>
      </c>
      <c r="C821" s="88" t="s">
        <v>256</v>
      </c>
      <c r="D821" s="192" t="str">
        <f t="shared" si="51"/>
        <v/>
      </c>
      <c r="E821" s="192" t="str">
        <f t="shared" si="52"/>
        <v/>
      </c>
      <c r="F821" s="200">
        <v>430501330</v>
      </c>
      <c r="G821" s="200" t="s">
        <v>256</v>
      </c>
      <c r="H821" s="195">
        <v>2820000</v>
      </c>
      <c r="I821" s="193"/>
      <c r="J821" s="195">
        <v>2866663</v>
      </c>
      <c r="K821" s="195"/>
      <c r="L821" s="3" t="s">
        <v>498</v>
      </c>
    </row>
    <row r="822" spans="2:12" ht="17.399999999999999" customHeight="1" x14ac:dyDescent="0.25">
      <c r="B822" s="87">
        <v>430501691</v>
      </c>
      <c r="C822" s="88" t="s">
        <v>868</v>
      </c>
      <c r="D822" s="192" t="str">
        <f t="shared" si="51"/>
        <v/>
      </c>
      <c r="E822" s="192" t="str">
        <f t="shared" si="52"/>
        <v/>
      </c>
      <c r="F822" s="200">
        <v>430501691</v>
      </c>
      <c r="G822" s="200" t="s">
        <v>868</v>
      </c>
      <c r="H822" s="195">
        <v>9918839</v>
      </c>
      <c r="I822" s="193"/>
      <c r="J822" s="195">
        <v>7030065</v>
      </c>
      <c r="K822" s="195"/>
      <c r="L822" s="3"/>
    </row>
    <row r="823" spans="2:12" ht="17.399999999999999" customHeight="1" x14ac:dyDescent="0.25">
      <c r="B823" s="87">
        <v>430501693</v>
      </c>
      <c r="C823" s="88" t="s">
        <v>869</v>
      </c>
      <c r="D823" s="192" t="str">
        <f t="shared" si="51"/>
        <v/>
      </c>
      <c r="E823" s="192" t="str">
        <f t="shared" si="52"/>
        <v/>
      </c>
      <c r="F823" s="200">
        <v>430501693</v>
      </c>
      <c r="G823" s="200" t="s">
        <v>869</v>
      </c>
      <c r="H823" s="195">
        <v>255000</v>
      </c>
      <c r="I823" s="193"/>
      <c r="J823" s="195">
        <v>247289</v>
      </c>
      <c r="K823" s="195"/>
      <c r="L823" s="3"/>
    </row>
    <row r="824" spans="2:12" ht="17.399999999999999" customHeight="1" x14ac:dyDescent="0.25">
      <c r="B824" s="87">
        <v>430501715</v>
      </c>
      <c r="C824" s="88" t="s">
        <v>870</v>
      </c>
      <c r="D824" s="192" t="str">
        <f t="shared" si="51"/>
        <v/>
      </c>
      <c r="E824" s="192" t="str">
        <f t="shared" si="52"/>
        <v/>
      </c>
      <c r="F824" s="200">
        <v>430501715</v>
      </c>
      <c r="G824" s="200" t="s">
        <v>870</v>
      </c>
      <c r="H824" s="195">
        <v>135000</v>
      </c>
      <c r="I824" s="193"/>
      <c r="J824" s="195">
        <v>131010</v>
      </c>
      <c r="K824" s="195"/>
      <c r="L824" s="3"/>
    </row>
    <row r="825" spans="2:12" ht="17.399999999999999" customHeight="1" x14ac:dyDescent="0.25">
      <c r="B825" s="87">
        <v>430503292</v>
      </c>
      <c r="C825" s="88" t="s">
        <v>257</v>
      </c>
      <c r="D825" s="192" t="str">
        <f t="shared" si="51"/>
        <v/>
      </c>
      <c r="E825" s="192" t="str">
        <f t="shared" si="52"/>
        <v/>
      </c>
      <c r="F825" s="200">
        <v>430503292</v>
      </c>
      <c r="G825" s="200" t="s">
        <v>257</v>
      </c>
      <c r="H825" s="189">
        <v>4670953</v>
      </c>
      <c r="I825" s="193"/>
      <c r="J825" s="189">
        <v>2729012</v>
      </c>
      <c r="K825" s="189"/>
      <c r="L825" s="3" t="s">
        <v>498</v>
      </c>
    </row>
    <row r="826" spans="2:12" ht="17.399999999999999" customHeight="1" x14ac:dyDescent="0.25">
      <c r="B826" s="87">
        <v>430504624</v>
      </c>
      <c r="C826" s="88" t="s">
        <v>778</v>
      </c>
      <c r="D826" s="192" t="str">
        <f t="shared" si="51"/>
        <v/>
      </c>
      <c r="E826" s="192" t="str">
        <f t="shared" si="52"/>
        <v/>
      </c>
      <c r="F826" s="200">
        <v>430504624</v>
      </c>
      <c r="G826" s="200" t="s">
        <v>778</v>
      </c>
      <c r="H826" s="189">
        <v>3275000</v>
      </c>
      <c r="I826" s="193"/>
      <c r="J826" s="189">
        <v>4627742</v>
      </c>
      <c r="K826" s="189"/>
      <c r="L826" s="3"/>
    </row>
    <row r="827" spans="2:12" ht="17.399999999999999" customHeight="1" x14ac:dyDescent="0.25">
      <c r="B827" s="87">
        <v>430601042</v>
      </c>
      <c r="C827" s="88" t="s">
        <v>258</v>
      </c>
      <c r="D827" s="192" t="str">
        <f t="shared" si="51"/>
        <v/>
      </c>
      <c r="E827" s="192" t="str">
        <f t="shared" si="52"/>
        <v/>
      </c>
      <c r="F827" s="200">
        <v>430601042</v>
      </c>
      <c r="G827" s="200" t="s">
        <v>258</v>
      </c>
      <c r="H827" s="189">
        <v>4714372</v>
      </c>
      <c r="I827" s="193"/>
      <c r="J827" s="189">
        <v>3323757</v>
      </c>
      <c r="K827" s="189"/>
      <c r="L827" s="47" t="s">
        <v>495</v>
      </c>
    </row>
    <row r="828" spans="2:12" ht="17.399999999999999" customHeight="1" x14ac:dyDescent="0.25">
      <c r="B828" s="87">
        <v>430601043</v>
      </c>
      <c r="C828" s="88" t="s">
        <v>259</v>
      </c>
      <c r="D828" s="192" t="str">
        <f t="shared" ref="D828:E832" si="53">IF(B828=F828,"","@@@@@")</f>
        <v/>
      </c>
      <c r="E828" s="192" t="str">
        <f t="shared" si="53"/>
        <v/>
      </c>
      <c r="F828" s="200">
        <v>430601043</v>
      </c>
      <c r="G828" s="200" t="s">
        <v>259</v>
      </c>
      <c r="H828" s="189">
        <v>568571</v>
      </c>
      <c r="I828" s="193"/>
      <c r="J828" s="189">
        <v>568571</v>
      </c>
      <c r="K828" s="189"/>
      <c r="L828" s="47" t="s">
        <v>495</v>
      </c>
    </row>
    <row r="829" spans="2:12" ht="17.399999999999999" customHeight="1" x14ac:dyDescent="0.25">
      <c r="B829" s="87">
        <v>430601044</v>
      </c>
      <c r="C829" s="88" t="s">
        <v>260</v>
      </c>
      <c r="D829" s="192" t="str">
        <f t="shared" si="53"/>
        <v/>
      </c>
      <c r="E829" s="192" t="str">
        <f t="shared" si="53"/>
        <v/>
      </c>
      <c r="F829" s="200">
        <v>430601044</v>
      </c>
      <c r="G829" s="200" t="s">
        <v>260</v>
      </c>
      <c r="H829" s="189">
        <v>1813635</v>
      </c>
      <c r="I829" s="193"/>
      <c r="J829" s="189">
        <v>1577698</v>
      </c>
      <c r="K829" s="189"/>
      <c r="L829" s="47" t="s">
        <v>495</v>
      </c>
    </row>
    <row r="830" spans="2:12" ht="17.399999999999999" customHeight="1" x14ac:dyDescent="0.25">
      <c r="B830" s="87">
        <v>430601220</v>
      </c>
      <c r="C830" s="88" t="s">
        <v>261</v>
      </c>
      <c r="D830" s="192" t="str">
        <f t="shared" si="53"/>
        <v/>
      </c>
      <c r="E830" s="192" t="str">
        <f t="shared" si="53"/>
        <v/>
      </c>
      <c r="F830" s="200">
        <v>430601220</v>
      </c>
      <c r="G830" s="200" t="s">
        <v>261</v>
      </c>
      <c r="H830" s="189">
        <v>10385943</v>
      </c>
      <c r="I830" s="193"/>
      <c r="J830" s="189">
        <v>8085794</v>
      </c>
      <c r="K830" s="189"/>
      <c r="L830" s="47" t="s">
        <v>495</v>
      </c>
    </row>
    <row r="831" spans="2:12" ht="17.399999999999999" customHeight="1" x14ac:dyDescent="0.25">
      <c r="B831" s="87">
        <v>430601293</v>
      </c>
      <c r="C831" s="88" t="s">
        <v>262</v>
      </c>
      <c r="D831" s="192" t="str">
        <f t="shared" si="53"/>
        <v/>
      </c>
      <c r="E831" s="192" t="str">
        <f t="shared" si="53"/>
        <v/>
      </c>
      <c r="F831" s="200">
        <v>430601293</v>
      </c>
      <c r="G831" s="200" t="s">
        <v>262</v>
      </c>
      <c r="H831" s="189">
        <v>4751541</v>
      </c>
      <c r="I831" s="193"/>
      <c r="J831" s="189">
        <v>4651187</v>
      </c>
      <c r="K831" s="189"/>
      <c r="L831" s="47" t="s">
        <v>495</v>
      </c>
    </row>
    <row r="832" spans="2:12" ht="17.399999999999999" customHeight="1" x14ac:dyDescent="0.25">
      <c r="B832" s="87">
        <v>430601376</v>
      </c>
      <c r="C832" s="88" t="s">
        <v>414</v>
      </c>
      <c r="D832" s="192" t="str">
        <f t="shared" si="53"/>
        <v/>
      </c>
      <c r="E832" s="192" t="str">
        <f t="shared" si="53"/>
        <v/>
      </c>
      <c r="F832" s="200">
        <v>430601376</v>
      </c>
      <c r="G832" s="200" t="s">
        <v>414</v>
      </c>
      <c r="H832" s="189">
        <v>2122779</v>
      </c>
      <c r="I832" s="193"/>
      <c r="J832" s="189">
        <v>1626757</v>
      </c>
      <c r="K832" s="189"/>
      <c r="L832" s="47" t="s">
        <v>495</v>
      </c>
    </row>
    <row r="833" spans="2:12" ht="17.399999999999999" customHeight="1" x14ac:dyDescent="0.25">
      <c r="B833" s="261">
        <v>430601894</v>
      </c>
      <c r="C833" s="262" t="s">
        <v>1130</v>
      </c>
      <c r="D833" s="192" t="str">
        <f t="shared" ref="D833:D897" si="54">IF(B833=F833,"","@@@@@")</f>
        <v/>
      </c>
      <c r="E833" s="192" t="str">
        <f t="shared" ref="E833:E897" si="55">IF(C833=G833,"","@@@@@")</f>
        <v/>
      </c>
      <c r="F833" s="200">
        <v>430601894</v>
      </c>
      <c r="G833" s="200" t="s">
        <v>1130</v>
      </c>
      <c r="H833" s="189">
        <v>5113606</v>
      </c>
      <c r="I833" s="193"/>
      <c r="J833" s="189"/>
      <c r="K833" s="189"/>
      <c r="L833" s="47"/>
    </row>
    <row r="834" spans="2:12" ht="17.399999999999999" customHeight="1" x14ac:dyDescent="0.25">
      <c r="B834" s="87">
        <v>430701045</v>
      </c>
      <c r="C834" s="88" t="s">
        <v>263</v>
      </c>
      <c r="D834" s="192" t="str">
        <f t="shared" si="54"/>
        <v/>
      </c>
      <c r="E834" s="192" t="str">
        <f t="shared" si="55"/>
        <v/>
      </c>
      <c r="F834" s="200">
        <v>430701045</v>
      </c>
      <c r="G834" s="200" t="s">
        <v>263</v>
      </c>
      <c r="H834" s="189">
        <v>12506230</v>
      </c>
      <c r="I834" s="193"/>
      <c r="J834" s="189">
        <v>10573690</v>
      </c>
      <c r="K834" s="189"/>
      <c r="L834" s="3" t="s">
        <v>498</v>
      </c>
    </row>
    <row r="835" spans="2:12" ht="17.399999999999999" customHeight="1" x14ac:dyDescent="0.25">
      <c r="B835" s="87">
        <v>430801046</v>
      </c>
      <c r="C835" s="88" t="s">
        <v>310</v>
      </c>
      <c r="D835" s="192" t="str">
        <f t="shared" si="54"/>
        <v/>
      </c>
      <c r="E835" s="192" t="str">
        <f t="shared" si="55"/>
        <v/>
      </c>
      <c r="F835" s="200">
        <v>430801046</v>
      </c>
      <c r="G835" s="200" t="s">
        <v>310</v>
      </c>
      <c r="H835" s="189">
        <v>38677597</v>
      </c>
      <c r="I835" s="193"/>
      <c r="J835" s="189">
        <v>29480151</v>
      </c>
      <c r="K835" s="189"/>
      <c r="L835" s="3" t="s">
        <v>497</v>
      </c>
    </row>
    <row r="836" spans="2:12" ht="17.399999999999999" customHeight="1" x14ac:dyDescent="0.25">
      <c r="B836" s="87">
        <v>430801047</v>
      </c>
      <c r="C836" s="88" t="s">
        <v>264</v>
      </c>
      <c r="D836" s="192" t="str">
        <f t="shared" si="54"/>
        <v/>
      </c>
      <c r="E836" s="192" t="str">
        <f t="shared" si="55"/>
        <v/>
      </c>
      <c r="F836" s="200">
        <v>430801047</v>
      </c>
      <c r="G836" s="200" t="s">
        <v>264</v>
      </c>
      <c r="H836" s="189">
        <v>11318000</v>
      </c>
      <c r="I836" s="193"/>
      <c r="J836" s="189">
        <v>13229737</v>
      </c>
      <c r="K836" s="189"/>
      <c r="L836" s="3" t="s">
        <v>497</v>
      </c>
    </row>
    <row r="837" spans="2:12" ht="17.399999999999999" customHeight="1" x14ac:dyDescent="0.25">
      <c r="B837" s="87">
        <v>430801048</v>
      </c>
      <c r="C837" s="88" t="s">
        <v>265</v>
      </c>
      <c r="D837" s="192" t="str">
        <f t="shared" si="54"/>
        <v/>
      </c>
      <c r="E837" s="192" t="str">
        <f t="shared" si="55"/>
        <v/>
      </c>
      <c r="F837" s="200">
        <v>430801048</v>
      </c>
      <c r="G837" s="200" t="s">
        <v>265</v>
      </c>
      <c r="H837" s="189">
        <v>383000</v>
      </c>
      <c r="I837" s="193"/>
      <c r="J837" s="189">
        <v>478000</v>
      </c>
      <c r="K837" s="189"/>
      <c r="L837" s="3" t="s">
        <v>497</v>
      </c>
    </row>
    <row r="838" spans="2:12" ht="17.399999999999999" customHeight="1" x14ac:dyDescent="0.25">
      <c r="B838" s="87">
        <v>430801122</v>
      </c>
      <c r="C838" s="88" t="s">
        <v>266</v>
      </c>
      <c r="D838" s="192" t="str">
        <f t="shared" si="54"/>
        <v/>
      </c>
      <c r="E838" s="192" t="str">
        <f t="shared" si="55"/>
        <v/>
      </c>
      <c r="F838" s="200">
        <v>430801122</v>
      </c>
      <c r="G838" s="200" t="s">
        <v>266</v>
      </c>
      <c r="H838" s="189">
        <v>3710467</v>
      </c>
      <c r="I838" s="193"/>
      <c r="J838" s="189">
        <v>1792460</v>
      </c>
      <c r="K838" s="189"/>
      <c r="L838" s="3" t="s">
        <v>497</v>
      </c>
    </row>
    <row r="839" spans="2:12" ht="17.399999999999999" customHeight="1" x14ac:dyDescent="0.25">
      <c r="B839" s="87">
        <v>430801291</v>
      </c>
      <c r="C839" s="88" t="s">
        <v>267</v>
      </c>
      <c r="D839" s="192" t="str">
        <f t="shared" si="54"/>
        <v/>
      </c>
      <c r="E839" s="192" t="str">
        <f t="shared" si="55"/>
        <v/>
      </c>
      <c r="F839" s="200">
        <v>430801291</v>
      </c>
      <c r="G839" s="200" t="s">
        <v>267</v>
      </c>
      <c r="H839" s="189">
        <v>4876687</v>
      </c>
      <c r="I839" s="193"/>
      <c r="J839" s="189">
        <v>4121097</v>
      </c>
      <c r="K839" s="189"/>
      <c r="L839" s="3" t="s">
        <v>497</v>
      </c>
    </row>
    <row r="840" spans="2:12" ht="17.399999999999999" customHeight="1" x14ac:dyDescent="0.25">
      <c r="B840" s="87">
        <v>430801350</v>
      </c>
      <c r="C840" s="88" t="s">
        <v>355</v>
      </c>
      <c r="D840" s="192" t="str">
        <f t="shared" si="54"/>
        <v/>
      </c>
      <c r="E840" s="192" t="str">
        <f t="shared" si="55"/>
        <v/>
      </c>
      <c r="F840" s="200">
        <v>430801350</v>
      </c>
      <c r="G840" s="200" t="s">
        <v>355</v>
      </c>
      <c r="H840" s="189">
        <v>291845</v>
      </c>
      <c r="I840" s="193"/>
      <c r="J840" s="189">
        <v>170558</v>
      </c>
      <c r="K840" s="189"/>
      <c r="L840" s="3" t="s">
        <v>497</v>
      </c>
    </row>
    <row r="841" spans="2:12" ht="17.399999999999999" customHeight="1" x14ac:dyDescent="0.25">
      <c r="B841" s="87">
        <v>430801761</v>
      </c>
      <c r="C841" s="88" t="s">
        <v>916</v>
      </c>
      <c r="D841" s="192" t="str">
        <f t="shared" si="54"/>
        <v/>
      </c>
      <c r="E841" s="192" t="str">
        <f t="shared" si="55"/>
        <v/>
      </c>
      <c r="F841" s="200">
        <v>430801761</v>
      </c>
      <c r="G841" s="200" t="s">
        <v>916</v>
      </c>
      <c r="H841" s="189">
        <v>679665</v>
      </c>
      <c r="I841" s="193"/>
      <c r="J841" s="189">
        <v>194403</v>
      </c>
      <c r="K841" s="189"/>
      <c r="L841" s="3"/>
    </row>
    <row r="842" spans="2:12" ht="17.399999999999999" customHeight="1" x14ac:dyDescent="0.25">
      <c r="B842" s="87">
        <v>430802109</v>
      </c>
      <c r="C842" s="88" t="s">
        <v>356</v>
      </c>
      <c r="D842" s="192" t="str">
        <f t="shared" si="54"/>
        <v/>
      </c>
      <c r="E842" s="192" t="str">
        <f t="shared" si="55"/>
        <v/>
      </c>
      <c r="F842" s="200">
        <v>430802109</v>
      </c>
      <c r="G842" s="200" t="s">
        <v>356</v>
      </c>
      <c r="H842" s="189">
        <v>1617135</v>
      </c>
      <c r="I842" s="193"/>
      <c r="J842" s="189">
        <v>2632245</v>
      </c>
      <c r="K842" s="189"/>
      <c r="L842" s="3" t="s">
        <v>498</v>
      </c>
    </row>
    <row r="843" spans="2:12" ht="17.399999999999999" customHeight="1" x14ac:dyDescent="0.25">
      <c r="B843" s="87">
        <v>430901049</v>
      </c>
      <c r="C843" s="88" t="s">
        <v>268</v>
      </c>
      <c r="D843" s="192" t="str">
        <f t="shared" si="54"/>
        <v/>
      </c>
      <c r="E843" s="192" t="str">
        <f t="shared" si="55"/>
        <v/>
      </c>
      <c r="F843" s="200">
        <v>430901049</v>
      </c>
      <c r="G843" s="200" t="s">
        <v>268</v>
      </c>
      <c r="H843" s="189">
        <v>95734</v>
      </c>
      <c r="I843" s="193"/>
      <c r="J843" s="189">
        <v>107883</v>
      </c>
      <c r="K843" s="189"/>
      <c r="L843" s="3" t="s">
        <v>498</v>
      </c>
    </row>
    <row r="844" spans="2:12" ht="17.399999999999999" customHeight="1" x14ac:dyDescent="0.25">
      <c r="B844" s="87">
        <v>430901050</v>
      </c>
      <c r="C844" s="88" t="s">
        <v>415</v>
      </c>
      <c r="D844" s="192" t="str">
        <f t="shared" si="54"/>
        <v/>
      </c>
      <c r="E844" s="192" t="str">
        <f t="shared" si="55"/>
        <v/>
      </c>
      <c r="F844" s="200">
        <v>430901050</v>
      </c>
      <c r="G844" s="200" t="s">
        <v>415</v>
      </c>
      <c r="H844" s="189">
        <v>0</v>
      </c>
      <c r="I844" s="193"/>
      <c r="J844" s="189">
        <v>0</v>
      </c>
      <c r="K844" s="189"/>
      <c r="L844" s="3" t="s">
        <v>497</v>
      </c>
    </row>
    <row r="845" spans="2:12" ht="17.399999999999999" customHeight="1" x14ac:dyDescent="0.25">
      <c r="B845" s="87">
        <v>430901051</v>
      </c>
      <c r="C845" s="88" t="s">
        <v>269</v>
      </c>
      <c r="D845" s="192" t="str">
        <f t="shared" si="54"/>
        <v/>
      </c>
      <c r="E845" s="192" t="str">
        <f t="shared" si="55"/>
        <v/>
      </c>
      <c r="F845" s="200">
        <v>430901051</v>
      </c>
      <c r="G845" s="200" t="s">
        <v>269</v>
      </c>
      <c r="H845" s="189">
        <v>699317</v>
      </c>
      <c r="I845" s="193"/>
      <c r="J845" s="189">
        <v>273843</v>
      </c>
      <c r="K845" s="189"/>
      <c r="L845" s="3" t="s">
        <v>498</v>
      </c>
    </row>
    <row r="846" spans="2:12" ht="17.399999999999999" customHeight="1" x14ac:dyDescent="0.25">
      <c r="B846" s="87">
        <v>430901221</v>
      </c>
      <c r="C846" s="88" t="s">
        <v>270</v>
      </c>
      <c r="D846" s="192" t="str">
        <f t="shared" si="54"/>
        <v/>
      </c>
      <c r="E846" s="192" t="str">
        <f t="shared" si="55"/>
        <v/>
      </c>
      <c r="F846" s="200">
        <v>430901221</v>
      </c>
      <c r="G846" s="200" t="s">
        <v>270</v>
      </c>
      <c r="H846" s="189">
        <v>149792</v>
      </c>
      <c r="I846" s="193"/>
      <c r="J846" s="189">
        <v>757145</v>
      </c>
      <c r="K846" s="189"/>
      <c r="L846" s="3" t="s">
        <v>498</v>
      </c>
    </row>
    <row r="847" spans="2:12" ht="17.399999999999999" customHeight="1" x14ac:dyDescent="0.25">
      <c r="B847" s="87">
        <v>430901294</v>
      </c>
      <c r="C847" s="88" t="s">
        <v>271</v>
      </c>
      <c r="D847" s="192" t="str">
        <f t="shared" si="54"/>
        <v/>
      </c>
      <c r="E847" s="192" t="str">
        <f t="shared" si="55"/>
        <v/>
      </c>
      <c r="F847" s="200">
        <v>430901294</v>
      </c>
      <c r="G847" s="200" t="s">
        <v>271</v>
      </c>
      <c r="H847" s="189">
        <v>544966</v>
      </c>
      <c r="I847" s="193"/>
      <c r="J847" s="189">
        <v>267350</v>
      </c>
      <c r="K847" s="189"/>
      <c r="L847" s="47" t="s">
        <v>496</v>
      </c>
    </row>
    <row r="848" spans="2:12" ht="17.399999999999999" customHeight="1" x14ac:dyDescent="0.25">
      <c r="B848" s="87">
        <v>430901609</v>
      </c>
      <c r="C848" s="88" t="s">
        <v>745</v>
      </c>
      <c r="D848" s="192" t="str">
        <f t="shared" si="54"/>
        <v/>
      </c>
      <c r="E848" s="192" t="str">
        <f t="shared" si="55"/>
        <v/>
      </c>
      <c r="F848" s="200">
        <v>430901609</v>
      </c>
      <c r="G848" s="200" t="s">
        <v>745</v>
      </c>
      <c r="H848" s="189">
        <v>4993738</v>
      </c>
      <c r="I848" s="193"/>
      <c r="J848" s="189">
        <v>6266849</v>
      </c>
      <c r="K848" s="189"/>
      <c r="L848" s="47"/>
    </row>
    <row r="849" spans="2:12" ht="17.399999999999999" customHeight="1" x14ac:dyDescent="0.25">
      <c r="B849" s="87">
        <v>431001052</v>
      </c>
      <c r="C849" s="88" t="s">
        <v>272</v>
      </c>
      <c r="D849" s="192" t="str">
        <f t="shared" si="54"/>
        <v/>
      </c>
      <c r="E849" s="192" t="str">
        <f t="shared" si="55"/>
        <v/>
      </c>
      <c r="F849" s="200">
        <v>431001052</v>
      </c>
      <c r="G849" s="200" t="s">
        <v>272</v>
      </c>
      <c r="H849" s="189">
        <v>7060031</v>
      </c>
      <c r="I849" s="193"/>
      <c r="J849" s="189">
        <v>6543000</v>
      </c>
      <c r="K849" s="189"/>
      <c r="L849" s="3" t="s">
        <v>497</v>
      </c>
    </row>
    <row r="850" spans="2:12" ht="17.399999999999999" customHeight="1" x14ac:dyDescent="0.25">
      <c r="B850" s="87">
        <v>431001355</v>
      </c>
      <c r="C850" s="88" t="s">
        <v>357</v>
      </c>
      <c r="D850" s="192" t="str">
        <f t="shared" si="54"/>
        <v/>
      </c>
      <c r="E850" s="192" t="str">
        <f t="shared" si="55"/>
        <v/>
      </c>
      <c r="F850" s="200">
        <v>431001355</v>
      </c>
      <c r="G850" s="200" t="s">
        <v>357</v>
      </c>
      <c r="H850" s="189">
        <v>2475470</v>
      </c>
      <c r="I850" s="193"/>
      <c r="J850" s="189">
        <v>1946449</v>
      </c>
      <c r="K850" s="189"/>
      <c r="L850" s="3" t="s">
        <v>498</v>
      </c>
    </row>
    <row r="851" spans="2:12" ht="17.399999999999999" customHeight="1" x14ac:dyDescent="0.25">
      <c r="B851" s="87">
        <v>431002053</v>
      </c>
      <c r="C851" s="88" t="s">
        <v>679</v>
      </c>
      <c r="D851" s="192" t="str">
        <f t="shared" si="54"/>
        <v/>
      </c>
      <c r="E851" s="192" t="str">
        <f t="shared" si="55"/>
        <v/>
      </c>
      <c r="F851" s="200">
        <v>431002053</v>
      </c>
      <c r="G851" s="200" t="s">
        <v>679</v>
      </c>
      <c r="H851" s="193"/>
      <c r="I851" s="193"/>
      <c r="J851" s="193"/>
      <c r="K851" s="193"/>
      <c r="L851" s="3"/>
    </row>
    <row r="852" spans="2:12" ht="17.399999999999999" customHeight="1" x14ac:dyDescent="0.25">
      <c r="B852" s="87">
        <v>431003054</v>
      </c>
      <c r="C852" s="88" t="s">
        <v>273</v>
      </c>
      <c r="D852" s="192" t="str">
        <f t="shared" si="54"/>
        <v/>
      </c>
      <c r="E852" s="192" t="str">
        <f t="shared" si="55"/>
        <v/>
      </c>
      <c r="F852" s="200">
        <v>431003054</v>
      </c>
      <c r="G852" s="200" t="s">
        <v>273</v>
      </c>
      <c r="H852" s="189">
        <v>5593059</v>
      </c>
      <c r="I852" s="193"/>
      <c r="J852" s="189">
        <v>5531925</v>
      </c>
      <c r="K852" s="189"/>
      <c r="L852" s="3" t="s">
        <v>498</v>
      </c>
    </row>
    <row r="853" spans="2:12" ht="17.399999999999999" customHeight="1" x14ac:dyDescent="0.25">
      <c r="B853" s="87">
        <v>431003112</v>
      </c>
      <c r="C853" s="88" t="s">
        <v>274</v>
      </c>
      <c r="D853" s="192" t="str">
        <f t="shared" si="54"/>
        <v/>
      </c>
      <c r="E853" s="192" t="str">
        <f t="shared" si="55"/>
        <v/>
      </c>
      <c r="F853" s="200">
        <v>431003112</v>
      </c>
      <c r="G853" s="200" t="s">
        <v>274</v>
      </c>
      <c r="H853" s="189">
        <v>2995000</v>
      </c>
      <c r="I853" s="193"/>
      <c r="J853" s="189">
        <v>3060000</v>
      </c>
      <c r="K853" s="189"/>
      <c r="L853" s="3" t="s">
        <v>498</v>
      </c>
    </row>
    <row r="854" spans="2:12" ht="17.399999999999999" customHeight="1" x14ac:dyDescent="0.25">
      <c r="B854" s="87">
        <v>431003353</v>
      </c>
      <c r="C854" s="88" t="s">
        <v>358</v>
      </c>
      <c r="D854" s="192" t="str">
        <f t="shared" si="54"/>
        <v/>
      </c>
      <c r="E854" s="192" t="str">
        <f t="shared" si="55"/>
        <v/>
      </c>
      <c r="F854" s="200">
        <v>431003353</v>
      </c>
      <c r="G854" s="200" t="s">
        <v>358</v>
      </c>
      <c r="H854" s="189">
        <v>444734</v>
      </c>
      <c r="I854" s="193"/>
      <c r="J854" s="189">
        <v>220639</v>
      </c>
      <c r="K854" s="189"/>
      <c r="L854" s="3" t="s">
        <v>498</v>
      </c>
    </row>
    <row r="855" spans="2:12" ht="17.399999999999999" customHeight="1" x14ac:dyDescent="0.25">
      <c r="B855" s="87">
        <v>431004572</v>
      </c>
      <c r="C855" s="88" t="s">
        <v>722</v>
      </c>
      <c r="D855" s="192" t="str">
        <f t="shared" si="54"/>
        <v/>
      </c>
      <c r="E855" s="192" t="str">
        <f t="shared" si="55"/>
        <v/>
      </c>
      <c r="F855" s="200">
        <v>431004572</v>
      </c>
      <c r="G855" s="200" t="s">
        <v>722</v>
      </c>
      <c r="H855" s="189">
        <v>3936568</v>
      </c>
      <c r="I855" s="193"/>
      <c r="J855" s="189">
        <v>2791249</v>
      </c>
      <c r="K855" s="189"/>
      <c r="L855" s="3"/>
    </row>
    <row r="856" spans="2:12" ht="17.399999999999999" customHeight="1" x14ac:dyDescent="0.25">
      <c r="B856" s="87">
        <v>431004573</v>
      </c>
      <c r="C856" s="88" t="s">
        <v>723</v>
      </c>
      <c r="D856" s="192" t="str">
        <f t="shared" si="54"/>
        <v/>
      </c>
      <c r="E856" s="192" t="str">
        <f t="shared" si="55"/>
        <v/>
      </c>
      <c r="F856" s="200">
        <v>431004573</v>
      </c>
      <c r="G856" s="200" t="s">
        <v>723</v>
      </c>
      <c r="H856" s="189">
        <v>146620</v>
      </c>
      <c r="I856" s="193"/>
      <c r="J856" s="189">
        <v>166527</v>
      </c>
      <c r="K856" s="189"/>
      <c r="L856" s="3"/>
    </row>
    <row r="857" spans="2:12" ht="17.399999999999999" customHeight="1" x14ac:dyDescent="0.25">
      <c r="B857" s="87">
        <v>431101055</v>
      </c>
      <c r="C857" s="88" t="s">
        <v>275</v>
      </c>
      <c r="D857" s="192" t="str">
        <f t="shared" si="54"/>
        <v/>
      </c>
      <c r="E857" s="192" t="str">
        <f t="shared" si="55"/>
        <v/>
      </c>
      <c r="F857" s="200">
        <v>431101055</v>
      </c>
      <c r="G857" s="200" t="s">
        <v>275</v>
      </c>
      <c r="H857" s="189">
        <v>2377375</v>
      </c>
      <c r="I857" s="193"/>
      <c r="J857" s="189">
        <v>2816896</v>
      </c>
      <c r="K857" s="189"/>
      <c r="L857" s="3" t="s">
        <v>498</v>
      </c>
    </row>
    <row r="858" spans="2:12" ht="17.399999999999999" customHeight="1" x14ac:dyDescent="0.25">
      <c r="B858" s="87">
        <v>431101113</v>
      </c>
      <c r="C858" s="88" t="s">
        <v>276</v>
      </c>
      <c r="D858" s="192" t="str">
        <f t="shared" si="54"/>
        <v/>
      </c>
      <c r="E858" s="192" t="str">
        <f t="shared" si="55"/>
        <v/>
      </c>
      <c r="F858" s="200">
        <v>431101113</v>
      </c>
      <c r="G858" s="200" t="s">
        <v>276</v>
      </c>
      <c r="H858" s="189">
        <v>0</v>
      </c>
      <c r="I858" s="193"/>
      <c r="J858" s="189">
        <v>0</v>
      </c>
      <c r="K858" s="189"/>
      <c r="L858" s="3" t="s">
        <v>498</v>
      </c>
    </row>
    <row r="859" spans="2:12" ht="17.399999999999999" customHeight="1" x14ac:dyDescent="0.25">
      <c r="B859" s="87">
        <v>431101319</v>
      </c>
      <c r="C859" s="88" t="s">
        <v>277</v>
      </c>
      <c r="D859" s="192" t="str">
        <f t="shared" si="54"/>
        <v/>
      </c>
      <c r="E859" s="192" t="str">
        <f t="shared" si="55"/>
        <v/>
      </c>
      <c r="F859" s="200">
        <v>431101319</v>
      </c>
      <c r="G859" s="200" t="s">
        <v>277</v>
      </c>
      <c r="H859" s="193"/>
      <c r="I859" s="193"/>
      <c r="J859" s="193"/>
      <c r="K859" s="193"/>
      <c r="L859" s="3" t="s">
        <v>498</v>
      </c>
    </row>
    <row r="860" spans="2:12" ht="17.399999999999999" customHeight="1" x14ac:dyDescent="0.25">
      <c r="B860" s="87">
        <v>431101778</v>
      </c>
      <c r="C860" s="88" t="s">
        <v>945</v>
      </c>
      <c r="D860" s="192" t="str">
        <f t="shared" si="54"/>
        <v/>
      </c>
      <c r="E860" s="192" t="str">
        <f t="shared" si="55"/>
        <v/>
      </c>
      <c r="F860" s="200">
        <v>431101778</v>
      </c>
      <c r="G860" s="200" t="s">
        <v>945</v>
      </c>
      <c r="H860" s="189">
        <v>43019</v>
      </c>
      <c r="I860" s="193"/>
      <c r="J860" s="189">
        <v>240546</v>
      </c>
      <c r="K860" s="189"/>
      <c r="L860" s="3"/>
    </row>
    <row r="861" spans="2:12" ht="17.399999999999999" customHeight="1" x14ac:dyDescent="0.25">
      <c r="B861" s="87">
        <v>431102305</v>
      </c>
      <c r="C861" s="88" t="s">
        <v>278</v>
      </c>
      <c r="D861" s="192" t="str">
        <f t="shared" si="54"/>
        <v/>
      </c>
      <c r="E861" s="192" t="str">
        <f t="shared" si="55"/>
        <v/>
      </c>
      <c r="F861" s="200">
        <v>431102305</v>
      </c>
      <c r="G861" s="200" t="s">
        <v>278</v>
      </c>
      <c r="H861" s="189">
        <v>-484713</v>
      </c>
      <c r="I861" s="193"/>
      <c r="J861" s="189">
        <v>2286578</v>
      </c>
      <c r="K861" s="189"/>
      <c r="L861" s="3" t="s">
        <v>498</v>
      </c>
    </row>
    <row r="862" spans="2:12" ht="17.399999999999999" customHeight="1" x14ac:dyDescent="0.25">
      <c r="B862" s="87">
        <v>431102610</v>
      </c>
      <c r="C862" s="88" t="s">
        <v>746</v>
      </c>
      <c r="D862" s="192" t="str">
        <f t="shared" si="54"/>
        <v/>
      </c>
      <c r="E862" s="192" t="str">
        <f t="shared" si="55"/>
        <v/>
      </c>
      <c r="F862" s="200">
        <v>431102610</v>
      </c>
      <c r="G862" s="200" t="s">
        <v>746</v>
      </c>
      <c r="H862" s="193"/>
      <c r="I862" s="193"/>
      <c r="J862" s="193"/>
      <c r="K862" s="193"/>
      <c r="L862" s="3"/>
    </row>
    <row r="863" spans="2:12" ht="17.399999999999999" customHeight="1" x14ac:dyDescent="0.25">
      <c r="B863" s="87">
        <v>431102716</v>
      </c>
      <c r="C863" s="88" t="s">
        <v>871</v>
      </c>
      <c r="D863" s="192" t="str">
        <f t="shared" si="54"/>
        <v/>
      </c>
      <c r="E863" s="192" t="str">
        <f t="shared" si="55"/>
        <v/>
      </c>
      <c r="F863" s="200">
        <v>431102716</v>
      </c>
      <c r="G863" s="200" t="s">
        <v>871</v>
      </c>
      <c r="H863" s="193"/>
      <c r="I863" s="193"/>
      <c r="J863" s="193"/>
      <c r="K863" s="193"/>
      <c r="L863" s="3"/>
    </row>
    <row r="864" spans="2:12" ht="17.399999999999999" customHeight="1" x14ac:dyDescent="0.25">
      <c r="B864" s="87">
        <v>431102745</v>
      </c>
      <c r="C864" s="88" t="s">
        <v>917</v>
      </c>
      <c r="D864" s="192" t="str">
        <f t="shared" si="54"/>
        <v/>
      </c>
      <c r="E864" s="192" t="str">
        <f t="shared" si="55"/>
        <v/>
      </c>
      <c r="F864" s="200">
        <v>431102745</v>
      </c>
      <c r="G864" s="200" t="s">
        <v>917</v>
      </c>
      <c r="H864" s="189">
        <v>0</v>
      </c>
      <c r="I864" s="193"/>
      <c r="J864" s="189">
        <v>0</v>
      </c>
      <c r="K864" s="189"/>
      <c r="L864" s="3"/>
    </row>
    <row r="865" spans="2:12" ht="17.399999999999999" customHeight="1" x14ac:dyDescent="0.25">
      <c r="B865" s="87">
        <v>431102776</v>
      </c>
      <c r="C865" s="88" t="s">
        <v>946</v>
      </c>
      <c r="D865" s="192" t="str">
        <f t="shared" si="54"/>
        <v/>
      </c>
      <c r="E865" s="192" t="str">
        <f t="shared" si="55"/>
        <v/>
      </c>
      <c r="F865" s="200">
        <v>431102776</v>
      </c>
      <c r="G865" s="200" t="s">
        <v>946</v>
      </c>
      <c r="H865" s="189">
        <v>50000</v>
      </c>
      <c r="I865" s="193"/>
      <c r="J865" s="189">
        <v>20000</v>
      </c>
      <c r="K865" s="189"/>
      <c r="L865" s="3"/>
    </row>
    <row r="866" spans="2:12" ht="17.399999999999999" customHeight="1" x14ac:dyDescent="0.25">
      <c r="B866" s="87">
        <v>431102788</v>
      </c>
      <c r="C866" s="88" t="s">
        <v>961</v>
      </c>
      <c r="D866" s="192" t="str">
        <f t="shared" si="54"/>
        <v/>
      </c>
      <c r="E866" s="192" t="str">
        <f t="shared" si="55"/>
        <v/>
      </c>
      <c r="F866" s="200">
        <v>431102788</v>
      </c>
      <c r="G866" s="200" t="s">
        <v>961</v>
      </c>
      <c r="H866" s="193">
        <v>0</v>
      </c>
      <c r="I866" s="193"/>
      <c r="J866" s="193">
        <v>0</v>
      </c>
      <c r="K866" s="189"/>
      <c r="L866" s="3"/>
    </row>
    <row r="867" spans="2:12" ht="17.399999999999999" customHeight="1" x14ac:dyDescent="0.25">
      <c r="B867" s="87">
        <v>431102792</v>
      </c>
      <c r="C867" s="88" t="s">
        <v>998</v>
      </c>
      <c r="D867" s="192" t="str">
        <f t="shared" si="54"/>
        <v/>
      </c>
      <c r="E867" s="192" t="str">
        <f t="shared" si="55"/>
        <v/>
      </c>
      <c r="F867" s="200">
        <v>431102792</v>
      </c>
      <c r="G867" s="200" t="s">
        <v>998</v>
      </c>
      <c r="H867" s="189">
        <v>0</v>
      </c>
      <c r="I867" s="193"/>
      <c r="J867" s="189">
        <v>8888</v>
      </c>
      <c r="K867" s="189"/>
      <c r="L867" s="3"/>
    </row>
    <row r="868" spans="2:12" ht="17.399999999999999" customHeight="1" x14ac:dyDescent="0.25">
      <c r="B868" s="87">
        <v>431103290</v>
      </c>
      <c r="C868" s="88" t="s">
        <v>279</v>
      </c>
      <c r="D868" s="192" t="str">
        <f t="shared" si="54"/>
        <v/>
      </c>
      <c r="E868" s="192" t="str">
        <f t="shared" si="55"/>
        <v/>
      </c>
      <c r="F868" s="200">
        <v>431103290</v>
      </c>
      <c r="G868" s="200" t="s">
        <v>279</v>
      </c>
      <c r="H868" s="189">
        <v>1840791</v>
      </c>
      <c r="I868" s="193"/>
      <c r="J868" s="189">
        <v>905550</v>
      </c>
      <c r="K868" s="189"/>
      <c r="L868" s="3" t="s">
        <v>498</v>
      </c>
    </row>
    <row r="869" spans="2:12" ht="17.399999999999999" customHeight="1" x14ac:dyDescent="0.25">
      <c r="B869" s="87">
        <v>431103741</v>
      </c>
      <c r="C869" s="88" t="s">
        <v>918</v>
      </c>
      <c r="D869" s="192" t="str">
        <f t="shared" si="54"/>
        <v/>
      </c>
      <c r="E869" s="192" t="str">
        <f t="shared" si="55"/>
        <v/>
      </c>
      <c r="F869" s="200">
        <v>431103741</v>
      </c>
      <c r="G869" s="200" t="s">
        <v>918</v>
      </c>
      <c r="H869" s="189">
        <v>0</v>
      </c>
      <c r="I869" s="193"/>
      <c r="J869" s="189">
        <v>0</v>
      </c>
      <c r="K869" s="189"/>
      <c r="L869" s="3"/>
    </row>
    <row r="870" spans="2:12" ht="17.399999999999999" customHeight="1" x14ac:dyDescent="0.25">
      <c r="B870" s="87">
        <v>431104343</v>
      </c>
      <c r="C870" s="88" t="s">
        <v>359</v>
      </c>
      <c r="D870" s="192" t="str">
        <f t="shared" si="54"/>
        <v/>
      </c>
      <c r="E870" s="192" t="str">
        <f t="shared" si="55"/>
        <v/>
      </c>
      <c r="F870" s="200">
        <v>431104343</v>
      </c>
      <c r="G870" s="200" t="s">
        <v>359</v>
      </c>
      <c r="H870" s="189">
        <v>1854825</v>
      </c>
      <c r="I870" s="193"/>
      <c r="J870" s="189">
        <v>1066645</v>
      </c>
      <c r="K870" s="189"/>
      <c r="L870" s="3" t="s">
        <v>498</v>
      </c>
    </row>
    <row r="871" spans="2:12" ht="17.399999999999999" customHeight="1" x14ac:dyDescent="0.25">
      <c r="B871" s="87">
        <v>431105457</v>
      </c>
      <c r="C871" s="88" t="s">
        <v>547</v>
      </c>
      <c r="D871" s="192" t="str">
        <f t="shared" si="54"/>
        <v/>
      </c>
      <c r="E871" s="192" t="str">
        <f t="shared" si="55"/>
        <v/>
      </c>
      <c r="F871" s="200">
        <v>431105457</v>
      </c>
      <c r="G871" s="200" t="s">
        <v>547</v>
      </c>
      <c r="H871" s="189">
        <v>0</v>
      </c>
      <c r="I871" s="193"/>
      <c r="J871" s="189">
        <v>0</v>
      </c>
      <c r="K871" s="189"/>
      <c r="L871" s="3"/>
    </row>
    <row r="872" spans="2:12" ht="17.399999999999999" customHeight="1" x14ac:dyDescent="0.25">
      <c r="B872" s="87">
        <v>431105458</v>
      </c>
      <c r="C872" s="88" t="s">
        <v>575</v>
      </c>
      <c r="D872" s="192" t="str">
        <f t="shared" si="54"/>
        <v/>
      </c>
      <c r="E872" s="192" t="str">
        <f t="shared" si="55"/>
        <v/>
      </c>
      <c r="F872" s="200">
        <v>431105458</v>
      </c>
      <c r="G872" s="200" t="s">
        <v>575</v>
      </c>
      <c r="H872" s="193"/>
      <c r="I872" s="193"/>
      <c r="J872" s="193"/>
      <c r="K872" s="193"/>
      <c r="L872" s="3"/>
    </row>
    <row r="873" spans="2:12" ht="17.399999999999999" customHeight="1" x14ac:dyDescent="0.25">
      <c r="B873" s="87">
        <v>431105764</v>
      </c>
      <c r="C873" s="88" t="s">
        <v>919</v>
      </c>
      <c r="D873" s="192" t="str">
        <f t="shared" si="54"/>
        <v/>
      </c>
      <c r="E873" s="192" t="str">
        <f t="shared" si="55"/>
        <v/>
      </c>
      <c r="F873" s="200">
        <v>431105764</v>
      </c>
      <c r="G873" s="200" t="s">
        <v>919</v>
      </c>
      <c r="H873" s="189">
        <v>8968366</v>
      </c>
      <c r="I873" s="193"/>
      <c r="J873" s="189">
        <v>5230624</v>
      </c>
      <c r="K873" s="189"/>
      <c r="L873" s="3"/>
    </row>
    <row r="874" spans="2:12" ht="17.399999999999999" customHeight="1" x14ac:dyDescent="0.25">
      <c r="B874" s="87">
        <v>431106466</v>
      </c>
      <c r="C874" s="88" t="s">
        <v>576</v>
      </c>
      <c r="D874" s="192" t="str">
        <f t="shared" si="54"/>
        <v/>
      </c>
      <c r="E874" s="192" t="str">
        <f t="shared" si="55"/>
        <v/>
      </c>
      <c r="F874" s="200">
        <v>431106466</v>
      </c>
      <c r="G874" s="200" t="s">
        <v>576</v>
      </c>
      <c r="H874" s="195">
        <v>0</v>
      </c>
      <c r="I874" s="193"/>
      <c r="J874" s="195">
        <v>0</v>
      </c>
      <c r="K874" s="195"/>
      <c r="L874" s="3"/>
    </row>
    <row r="875" spans="2:12" ht="17.399999999999999" customHeight="1" x14ac:dyDescent="0.25">
      <c r="B875" s="87">
        <v>431201110</v>
      </c>
      <c r="C875" s="88" t="s">
        <v>280</v>
      </c>
      <c r="D875" s="192" t="str">
        <f t="shared" si="54"/>
        <v/>
      </c>
      <c r="E875" s="192" t="str">
        <f t="shared" si="55"/>
        <v/>
      </c>
      <c r="F875" s="200">
        <v>431201110</v>
      </c>
      <c r="G875" s="200" t="s">
        <v>280</v>
      </c>
      <c r="H875" s="189">
        <v>8096811</v>
      </c>
      <c r="I875" s="193"/>
      <c r="J875" s="189">
        <v>8474157</v>
      </c>
      <c r="K875" s="189"/>
      <c r="L875" s="3" t="s">
        <v>498</v>
      </c>
    </row>
    <row r="876" spans="2:12" ht="17.399999999999999" customHeight="1" x14ac:dyDescent="0.25">
      <c r="B876" s="87">
        <v>431301078</v>
      </c>
      <c r="C876" s="88" t="s">
        <v>281</v>
      </c>
      <c r="D876" s="192" t="str">
        <f t="shared" si="54"/>
        <v/>
      </c>
      <c r="E876" s="192" t="str">
        <f t="shared" si="55"/>
        <v/>
      </c>
      <c r="F876" s="200">
        <v>431301078</v>
      </c>
      <c r="G876" s="200" t="s">
        <v>281</v>
      </c>
      <c r="H876" s="189">
        <v>129910</v>
      </c>
      <c r="I876" s="193"/>
      <c r="J876" s="189">
        <v>122350</v>
      </c>
      <c r="K876" s="189"/>
      <c r="L876" s="3" t="s">
        <v>498</v>
      </c>
    </row>
    <row r="877" spans="2:12" ht="17.399999999999999" customHeight="1" x14ac:dyDescent="0.25">
      <c r="B877" s="87">
        <v>431401127</v>
      </c>
      <c r="C877" s="88" t="s">
        <v>282</v>
      </c>
      <c r="D877" s="192" t="str">
        <f t="shared" si="54"/>
        <v/>
      </c>
      <c r="E877" s="192" t="str">
        <f t="shared" si="55"/>
        <v/>
      </c>
      <c r="F877" s="200">
        <v>431401127</v>
      </c>
      <c r="G877" s="200" t="s">
        <v>282</v>
      </c>
      <c r="H877" s="189">
        <v>774320</v>
      </c>
      <c r="I877" s="193"/>
      <c r="J877" s="189">
        <v>663067</v>
      </c>
      <c r="K877" s="189"/>
      <c r="L877" s="3" t="s">
        <v>498</v>
      </c>
    </row>
    <row r="878" spans="2:12" ht="17.399999999999999" customHeight="1" x14ac:dyDescent="0.25">
      <c r="B878" s="87">
        <v>431401578</v>
      </c>
      <c r="C878" s="88" t="s">
        <v>724</v>
      </c>
      <c r="D878" s="192" t="str">
        <f t="shared" si="54"/>
        <v/>
      </c>
      <c r="E878" s="192" t="str">
        <f t="shared" si="55"/>
        <v/>
      </c>
      <c r="F878" s="200">
        <v>431401578</v>
      </c>
      <c r="G878" s="200" t="s">
        <v>724</v>
      </c>
      <c r="H878" s="198">
        <v>899391</v>
      </c>
      <c r="I878" s="193"/>
      <c r="J878" s="198">
        <v>300000</v>
      </c>
      <c r="K878" s="198"/>
      <c r="L878" s="3"/>
    </row>
    <row r="879" spans="2:12" ht="17.399999999999999" customHeight="1" x14ac:dyDescent="0.25">
      <c r="B879" s="87">
        <v>431402754</v>
      </c>
      <c r="C879" s="88" t="s">
        <v>920</v>
      </c>
      <c r="D879" s="192" t="str">
        <f t="shared" si="54"/>
        <v/>
      </c>
      <c r="E879" s="192" t="str">
        <f t="shared" si="55"/>
        <v/>
      </c>
      <c r="F879" s="200">
        <v>431402754</v>
      </c>
      <c r="G879" s="200" t="s">
        <v>920</v>
      </c>
      <c r="H879" s="198">
        <v>645968</v>
      </c>
      <c r="I879" s="193"/>
      <c r="J879" s="198">
        <v>136529</v>
      </c>
      <c r="K879" s="198"/>
      <c r="L879" s="3"/>
    </row>
    <row r="880" spans="2:12" ht="17.399999999999999" customHeight="1" x14ac:dyDescent="0.25">
      <c r="B880" s="87">
        <v>431501784</v>
      </c>
      <c r="C880" s="88" t="s">
        <v>947</v>
      </c>
      <c r="D880" s="192" t="str">
        <f t="shared" si="54"/>
        <v/>
      </c>
      <c r="E880" s="192" t="str">
        <f t="shared" si="55"/>
        <v/>
      </c>
      <c r="F880" s="200">
        <v>431501784</v>
      </c>
      <c r="G880" s="200" t="s">
        <v>947</v>
      </c>
      <c r="H880" s="198">
        <v>4993646</v>
      </c>
      <c r="I880" s="193"/>
      <c r="J880" s="198">
        <v>2063292</v>
      </c>
      <c r="K880" s="198"/>
      <c r="L880" s="3"/>
    </row>
    <row r="881" spans="2:12" ht="17.399999999999999" customHeight="1" x14ac:dyDescent="0.25">
      <c r="B881" s="87">
        <v>431601787</v>
      </c>
      <c r="C881" s="88" t="s">
        <v>948</v>
      </c>
      <c r="D881" s="192" t="str">
        <f t="shared" si="54"/>
        <v/>
      </c>
      <c r="E881" s="192" t="str">
        <f t="shared" si="55"/>
        <v/>
      </c>
      <c r="F881" s="200">
        <v>431601787</v>
      </c>
      <c r="G881" s="200" t="s">
        <v>948</v>
      </c>
      <c r="H881" s="198">
        <v>20009584</v>
      </c>
      <c r="I881" s="193"/>
      <c r="J881" s="198">
        <v>1381460</v>
      </c>
      <c r="K881" s="198"/>
      <c r="L881" s="3"/>
    </row>
    <row r="882" spans="2:12" ht="17.399999999999999" customHeight="1" x14ac:dyDescent="0.25">
      <c r="B882" s="87">
        <v>431601829</v>
      </c>
      <c r="C882" s="88" t="s">
        <v>1060</v>
      </c>
      <c r="D882" s="192" t="str">
        <f t="shared" si="54"/>
        <v/>
      </c>
      <c r="E882" s="192" t="str">
        <f t="shared" si="55"/>
        <v/>
      </c>
      <c r="F882" s="200">
        <v>431601829</v>
      </c>
      <c r="G882" s="200" t="s">
        <v>1060</v>
      </c>
      <c r="H882" s="198">
        <v>843031</v>
      </c>
      <c r="I882" s="193"/>
      <c r="J882" s="198"/>
      <c r="K882" s="198"/>
      <c r="L882" s="3"/>
    </row>
    <row r="883" spans="2:12" ht="17.399999999999999" customHeight="1" x14ac:dyDescent="0.25">
      <c r="B883" s="87">
        <v>440101056</v>
      </c>
      <c r="C883" s="88" t="s">
        <v>283</v>
      </c>
      <c r="D883" s="192" t="str">
        <f t="shared" si="54"/>
        <v/>
      </c>
      <c r="E883" s="192" t="str">
        <f t="shared" si="55"/>
        <v/>
      </c>
      <c r="F883" s="200">
        <v>440101056</v>
      </c>
      <c r="G883" s="200" t="s">
        <v>283</v>
      </c>
      <c r="H883" s="189">
        <v>8462731</v>
      </c>
      <c r="I883" s="193"/>
      <c r="J883" s="189">
        <v>577254</v>
      </c>
      <c r="K883" s="189"/>
      <c r="L883" s="3" t="s">
        <v>318</v>
      </c>
    </row>
    <row r="884" spans="2:12" ht="17.399999999999999" customHeight="1" x14ac:dyDescent="0.25">
      <c r="B884" s="87">
        <v>440101222</v>
      </c>
      <c r="C884" s="88" t="s">
        <v>284</v>
      </c>
      <c r="D884" s="192" t="str">
        <f t="shared" si="54"/>
        <v/>
      </c>
      <c r="E884" s="192" t="str">
        <f t="shared" si="55"/>
        <v/>
      </c>
      <c r="F884" s="200">
        <v>440101222</v>
      </c>
      <c r="G884" s="200" t="s">
        <v>284</v>
      </c>
      <c r="H884" s="189">
        <v>10785685</v>
      </c>
      <c r="I884" s="193"/>
      <c r="J884" s="189">
        <v>4562959</v>
      </c>
      <c r="K884" s="189"/>
      <c r="L884" s="3" t="s">
        <v>318</v>
      </c>
    </row>
    <row r="885" spans="2:12" ht="17.399999999999999" customHeight="1" x14ac:dyDescent="0.25">
      <c r="B885" s="87">
        <v>440101223</v>
      </c>
      <c r="C885" s="88" t="s">
        <v>360</v>
      </c>
      <c r="D885" s="192" t="str">
        <f t="shared" si="54"/>
        <v/>
      </c>
      <c r="E885" s="192" t="str">
        <f t="shared" si="55"/>
        <v/>
      </c>
      <c r="F885" s="200">
        <v>440101223</v>
      </c>
      <c r="G885" s="200" t="s">
        <v>360</v>
      </c>
      <c r="H885" s="189">
        <v>0</v>
      </c>
      <c r="I885" s="193"/>
      <c r="J885" s="189">
        <v>0</v>
      </c>
      <c r="K885" s="189"/>
      <c r="L885" s="3" t="s">
        <v>318</v>
      </c>
    </row>
    <row r="886" spans="2:12" ht="17.399999999999999" customHeight="1" x14ac:dyDescent="0.25">
      <c r="B886" s="87">
        <v>440101224</v>
      </c>
      <c r="C886" s="88" t="s">
        <v>1131</v>
      </c>
      <c r="D886" s="192" t="str">
        <f t="shared" si="54"/>
        <v/>
      </c>
      <c r="E886" s="192" t="str">
        <f t="shared" si="55"/>
        <v/>
      </c>
      <c r="F886" s="200">
        <v>440101224</v>
      </c>
      <c r="G886" s="200" t="s">
        <v>1131</v>
      </c>
      <c r="H886" s="195">
        <v>13990932</v>
      </c>
      <c r="I886" s="193"/>
      <c r="J886" s="195">
        <v>0</v>
      </c>
      <c r="K886" s="195"/>
      <c r="L886" s="3" t="s">
        <v>318</v>
      </c>
    </row>
    <row r="887" spans="2:12" ht="17.399999999999999" customHeight="1" x14ac:dyDescent="0.25">
      <c r="B887" s="87">
        <v>440101318</v>
      </c>
      <c r="C887" s="88" t="s">
        <v>285</v>
      </c>
      <c r="D887" s="192" t="str">
        <f t="shared" si="54"/>
        <v/>
      </c>
      <c r="E887" s="192" t="str">
        <f t="shared" si="55"/>
        <v/>
      </c>
      <c r="F887" s="200">
        <v>440101318</v>
      </c>
      <c r="G887" s="200" t="s">
        <v>285</v>
      </c>
      <c r="H887" s="193"/>
      <c r="I887" s="193"/>
      <c r="J887" s="193"/>
      <c r="K887" s="193"/>
      <c r="L887" s="3" t="s">
        <v>318</v>
      </c>
    </row>
    <row r="888" spans="2:12" ht="17.399999999999999" customHeight="1" x14ac:dyDescent="0.25">
      <c r="B888" s="87">
        <v>440101415</v>
      </c>
      <c r="C888" s="88" t="s">
        <v>464</v>
      </c>
      <c r="D888" s="192" t="str">
        <f t="shared" si="54"/>
        <v/>
      </c>
      <c r="E888" s="192" t="str">
        <f t="shared" si="55"/>
        <v/>
      </c>
      <c r="F888" s="200">
        <v>440101415</v>
      </c>
      <c r="G888" s="200" t="s">
        <v>464</v>
      </c>
      <c r="H888" s="193"/>
      <c r="I888" s="193"/>
      <c r="J888" s="193"/>
      <c r="K888" s="193"/>
      <c r="L888" s="3" t="s">
        <v>318</v>
      </c>
    </row>
    <row r="889" spans="2:12" ht="17.399999999999999" customHeight="1" x14ac:dyDescent="0.25">
      <c r="B889" s="87">
        <v>440101535</v>
      </c>
      <c r="C889" s="88" t="s">
        <v>680</v>
      </c>
      <c r="D889" s="192" t="str">
        <f t="shared" si="54"/>
        <v/>
      </c>
      <c r="E889" s="192" t="str">
        <f t="shared" si="55"/>
        <v/>
      </c>
      <c r="F889" s="200">
        <v>440101535</v>
      </c>
      <c r="G889" s="200" t="s">
        <v>680</v>
      </c>
      <c r="H889" s="189">
        <v>14952041</v>
      </c>
      <c r="I889" s="193"/>
      <c r="J889" s="189">
        <v>8542038</v>
      </c>
      <c r="K889" s="189"/>
      <c r="L889" s="3"/>
    </row>
    <row r="890" spans="2:12" ht="17.399999999999999" customHeight="1" x14ac:dyDescent="0.25">
      <c r="B890" s="87">
        <v>440101632</v>
      </c>
      <c r="C890" s="88" t="s">
        <v>779</v>
      </c>
      <c r="D890" s="192" t="str">
        <f t="shared" si="54"/>
        <v/>
      </c>
      <c r="E890" s="192" t="str">
        <f t="shared" si="55"/>
        <v/>
      </c>
      <c r="F890" s="200">
        <v>440101632</v>
      </c>
      <c r="G890" s="200" t="s">
        <v>779</v>
      </c>
      <c r="H890" s="189">
        <v>13491027</v>
      </c>
      <c r="I890" s="193"/>
      <c r="J890" s="189">
        <v>0</v>
      </c>
      <c r="K890" s="189"/>
      <c r="L890" s="3"/>
    </row>
    <row r="891" spans="2:12" ht="17.399999999999999" customHeight="1" x14ac:dyDescent="0.25">
      <c r="B891" s="87">
        <v>440101647</v>
      </c>
      <c r="C891" s="88" t="s">
        <v>780</v>
      </c>
      <c r="D891" s="192" t="str">
        <f t="shared" si="54"/>
        <v/>
      </c>
      <c r="E891" s="192" t="str">
        <f t="shared" si="55"/>
        <v/>
      </c>
      <c r="F891" s="200">
        <v>440101647</v>
      </c>
      <c r="G891" s="200" t="s">
        <v>780</v>
      </c>
      <c r="H891" s="189">
        <v>0</v>
      </c>
      <c r="I891" s="193"/>
      <c r="J891" s="189">
        <v>7729</v>
      </c>
      <c r="K891" s="189"/>
      <c r="L891" s="3"/>
    </row>
    <row r="892" spans="2:12" ht="17.399999999999999" customHeight="1" x14ac:dyDescent="0.25">
      <c r="B892" s="87">
        <v>440101834</v>
      </c>
      <c r="C892" s="88" t="s">
        <v>1061</v>
      </c>
      <c r="D892" s="192" t="str">
        <f t="shared" si="54"/>
        <v/>
      </c>
      <c r="E892" s="192" t="str">
        <f t="shared" si="55"/>
        <v/>
      </c>
      <c r="F892" s="200">
        <v>440101834</v>
      </c>
      <c r="G892" s="200" t="s">
        <v>1061</v>
      </c>
      <c r="H892" s="189">
        <v>9874140</v>
      </c>
      <c r="I892" s="193"/>
      <c r="J892" s="189"/>
      <c r="K892" s="189"/>
      <c r="L892" s="3"/>
    </row>
    <row r="893" spans="2:12" ht="17.399999999999999" customHeight="1" x14ac:dyDescent="0.25">
      <c r="B893" s="87">
        <v>440102447</v>
      </c>
      <c r="C893" s="88" t="s">
        <v>548</v>
      </c>
      <c r="D893" s="192" t="str">
        <f t="shared" si="54"/>
        <v/>
      </c>
      <c r="E893" s="192" t="str">
        <f t="shared" si="55"/>
        <v/>
      </c>
      <c r="F893" s="200">
        <v>440102447</v>
      </c>
      <c r="G893" s="200" t="s">
        <v>548</v>
      </c>
      <c r="H893" s="189">
        <v>0</v>
      </c>
      <c r="I893" s="193"/>
      <c r="J893" s="189">
        <v>0</v>
      </c>
      <c r="K893" s="189"/>
      <c r="L893" s="3"/>
    </row>
    <row r="894" spans="2:12" ht="17.399999999999999" customHeight="1" x14ac:dyDescent="0.25">
      <c r="B894" s="87">
        <v>440103668</v>
      </c>
      <c r="C894" s="88" t="s">
        <v>872</v>
      </c>
      <c r="D894" s="192" t="str">
        <f t="shared" si="54"/>
        <v/>
      </c>
      <c r="E894" s="192" t="str">
        <f t="shared" si="55"/>
        <v/>
      </c>
      <c r="F894" s="200">
        <v>440103668</v>
      </c>
      <c r="G894" s="200" t="s">
        <v>872</v>
      </c>
      <c r="H894" s="195">
        <v>0</v>
      </c>
      <c r="I894" s="193"/>
      <c r="J894" s="195">
        <v>68192</v>
      </c>
      <c r="K894" s="195"/>
      <c r="L894" s="3"/>
    </row>
    <row r="895" spans="2:12" ht="17.399999999999999" customHeight="1" x14ac:dyDescent="0.25">
      <c r="B895" s="87">
        <v>440301106</v>
      </c>
      <c r="C895" s="88" t="s">
        <v>286</v>
      </c>
      <c r="D895" s="192" t="str">
        <f t="shared" si="54"/>
        <v/>
      </c>
      <c r="E895" s="192" t="str">
        <f t="shared" si="55"/>
        <v/>
      </c>
      <c r="F895" s="200">
        <v>440301106</v>
      </c>
      <c r="G895" s="200" t="s">
        <v>286</v>
      </c>
      <c r="H895" s="189">
        <v>308865623</v>
      </c>
      <c r="I895" s="193"/>
      <c r="J895" s="189">
        <v>471393959</v>
      </c>
      <c r="K895" s="189"/>
      <c r="L895" s="3" t="s">
        <v>318</v>
      </c>
    </row>
    <row r="896" spans="2:12" ht="17.399999999999999" customHeight="1" x14ac:dyDescent="0.25">
      <c r="B896" s="87">
        <v>440301107</v>
      </c>
      <c r="C896" s="88" t="s">
        <v>681</v>
      </c>
      <c r="D896" s="192" t="str">
        <f t="shared" si="54"/>
        <v/>
      </c>
      <c r="E896" s="192" t="str">
        <f t="shared" si="55"/>
        <v/>
      </c>
      <c r="F896" s="200">
        <v>440301107</v>
      </c>
      <c r="G896" s="200" t="s">
        <v>681</v>
      </c>
      <c r="H896" s="195"/>
      <c r="I896" s="193"/>
      <c r="J896" s="195"/>
      <c r="K896" s="195"/>
      <c r="L896" s="3"/>
    </row>
    <row r="897" spans="1:12" ht="17.399999999999999" customHeight="1" x14ac:dyDescent="0.25">
      <c r="B897" s="87">
        <v>440301665</v>
      </c>
      <c r="C897" s="88" t="s">
        <v>873</v>
      </c>
      <c r="D897" s="192" t="str">
        <f t="shared" si="54"/>
        <v/>
      </c>
      <c r="E897" s="192" t="str">
        <f t="shared" si="55"/>
        <v/>
      </c>
      <c r="F897" s="200">
        <v>440301665</v>
      </c>
      <c r="G897" s="200" t="s">
        <v>873</v>
      </c>
      <c r="H897" s="195">
        <v>0</v>
      </c>
      <c r="I897" s="193"/>
      <c r="J897" s="195">
        <v>3485527</v>
      </c>
      <c r="K897" s="195"/>
      <c r="L897" s="3"/>
    </row>
    <row r="898" spans="1:12" ht="17.399999999999999" customHeight="1" x14ac:dyDescent="0.25">
      <c r="B898" s="87">
        <v>440401702</v>
      </c>
      <c r="C898" s="88" t="s">
        <v>874</v>
      </c>
      <c r="D898" s="192" t="str">
        <f t="shared" ref="D898:D961" si="56">IF(B898=F898,"","@@@@@")</f>
        <v/>
      </c>
      <c r="E898" s="192" t="str">
        <f t="shared" ref="E898:E961" si="57">IF(C898=G898,"","@@@@@")</f>
        <v/>
      </c>
      <c r="F898" s="200">
        <v>440401702</v>
      </c>
      <c r="G898" s="200" t="s">
        <v>874</v>
      </c>
      <c r="H898" s="195">
        <v>4656487</v>
      </c>
      <c r="I898" s="193"/>
      <c r="J898" s="195">
        <v>2587753</v>
      </c>
      <c r="K898" s="195"/>
      <c r="L898" s="3"/>
    </row>
    <row r="899" spans="1:12" ht="17.399999999999999" customHeight="1" x14ac:dyDescent="0.25">
      <c r="B899" s="87">
        <v>440501763</v>
      </c>
      <c r="C899" s="88" t="s">
        <v>921</v>
      </c>
      <c r="D899" s="192" t="str">
        <f t="shared" si="56"/>
        <v/>
      </c>
      <c r="E899" s="192" t="str">
        <f t="shared" si="57"/>
        <v/>
      </c>
      <c r="F899" s="200">
        <v>440501763</v>
      </c>
      <c r="G899" s="200" t="s">
        <v>921</v>
      </c>
      <c r="H899" s="195">
        <v>294087478</v>
      </c>
      <c r="I899" s="193"/>
      <c r="J899" s="195">
        <v>178187822</v>
      </c>
      <c r="K899" s="195"/>
      <c r="L899" s="3"/>
    </row>
    <row r="900" spans="1:12" ht="17.399999999999999" customHeight="1" x14ac:dyDescent="0.25">
      <c r="B900" s="87">
        <v>450101478</v>
      </c>
      <c r="C900" s="88" t="s">
        <v>577</v>
      </c>
      <c r="D900" s="192" t="str">
        <f t="shared" si="56"/>
        <v/>
      </c>
      <c r="E900" s="192" t="str">
        <f t="shared" si="57"/>
        <v/>
      </c>
      <c r="F900" s="200">
        <v>450101478</v>
      </c>
      <c r="G900" s="200" t="s">
        <v>577</v>
      </c>
      <c r="H900" s="189">
        <v>183305830</v>
      </c>
      <c r="I900" s="193"/>
      <c r="J900" s="189">
        <v>156947820</v>
      </c>
      <c r="K900" s="189"/>
      <c r="L900" s="3"/>
    </row>
    <row r="901" spans="1:12" ht="17.399999999999999" customHeight="1" x14ac:dyDescent="0.25">
      <c r="B901" s="87">
        <v>450101685</v>
      </c>
      <c r="C901" s="88" t="s">
        <v>922</v>
      </c>
      <c r="D901" s="192" t="str">
        <f t="shared" si="56"/>
        <v/>
      </c>
      <c r="E901" s="192" t="str">
        <f t="shared" si="57"/>
        <v/>
      </c>
      <c r="F901" s="200">
        <v>450101685</v>
      </c>
      <c r="G901" s="200" t="s">
        <v>922</v>
      </c>
      <c r="H901" s="189">
        <v>0</v>
      </c>
      <c r="I901" s="193"/>
      <c r="J901" s="189">
        <v>2483837</v>
      </c>
      <c r="K901" s="189"/>
      <c r="L901" s="3"/>
    </row>
    <row r="902" spans="1:12" ht="17.399999999999999" customHeight="1" x14ac:dyDescent="0.25">
      <c r="B902" s="87">
        <v>450101720</v>
      </c>
      <c r="C902" s="88" t="s">
        <v>875</v>
      </c>
      <c r="D902" s="192" t="str">
        <f t="shared" si="56"/>
        <v/>
      </c>
      <c r="E902" s="192" t="str">
        <f t="shared" si="57"/>
        <v/>
      </c>
      <c r="F902" s="200">
        <v>450101720</v>
      </c>
      <c r="G902" s="200" t="s">
        <v>875</v>
      </c>
      <c r="H902" s="219"/>
      <c r="I902" s="193"/>
      <c r="J902" s="219"/>
      <c r="K902" s="219"/>
      <c r="L902" s="3"/>
    </row>
    <row r="903" spans="1:12" ht="17.399999999999999" customHeight="1" x14ac:dyDescent="0.25">
      <c r="B903" s="87">
        <v>450201202</v>
      </c>
      <c r="C903" s="88" t="s">
        <v>287</v>
      </c>
      <c r="D903" s="192" t="str">
        <f t="shared" si="56"/>
        <v/>
      </c>
      <c r="E903" s="192" t="str">
        <f t="shared" si="57"/>
        <v/>
      </c>
      <c r="F903" s="200">
        <v>450201202</v>
      </c>
      <c r="G903" s="200" t="s">
        <v>287</v>
      </c>
      <c r="H903" s="189">
        <v>22372267</v>
      </c>
      <c r="I903" s="193"/>
      <c r="J903" s="189">
        <v>17429073</v>
      </c>
      <c r="K903" s="189"/>
      <c r="L903" s="3" t="s">
        <v>228</v>
      </c>
    </row>
    <row r="904" spans="1:12" ht="17.399999999999999" customHeight="1" x14ac:dyDescent="0.25">
      <c r="A904" s="104" t="s">
        <v>684</v>
      </c>
      <c r="B904" s="87">
        <v>450201508</v>
      </c>
      <c r="C904" s="88" t="s">
        <v>682</v>
      </c>
      <c r="D904" s="192" t="str">
        <f t="shared" si="56"/>
        <v/>
      </c>
      <c r="E904" s="192" t="str">
        <f t="shared" si="57"/>
        <v/>
      </c>
      <c r="F904" s="200">
        <v>450201508</v>
      </c>
      <c r="G904" s="200" t="s">
        <v>682</v>
      </c>
      <c r="H904" s="195">
        <v>0</v>
      </c>
      <c r="I904" s="193"/>
      <c r="J904" s="195">
        <v>0</v>
      </c>
      <c r="K904" s="195"/>
      <c r="L904" s="3"/>
    </row>
    <row r="905" spans="1:12" ht="17.399999999999999" customHeight="1" x14ac:dyDescent="0.25">
      <c r="B905" s="87">
        <v>450201641</v>
      </c>
      <c r="C905" s="88" t="s">
        <v>781</v>
      </c>
      <c r="D905" s="192" t="str">
        <f t="shared" si="56"/>
        <v/>
      </c>
      <c r="E905" s="192" t="str">
        <f t="shared" si="57"/>
        <v/>
      </c>
      <c r="F905" s="200">
        <v>450201641</v>
      </c>
      <c r="G905" s="200" t="s">
        <v>781</v>
      </c>
      <c r="H905" s="195">
        <v>0</v>
      </c>
      <c r="I905" s="193"/>
      <c r="J905" s="195">
        <v>0</v>
      </c>
      <c r="K905" s="195"/>
      <c r="L905" s="3"/>
    </row>
    <row r="906" spans="1:12" ht="17.399999999999999" customHeight="1" x14ac:dyDescent="0.25">
      <c r="B906" s="87">
        <v>450201772</v>
      </c>
      <c r="C906" s="88" t="s">
        <v>949</v>
      </c>
      <c r="D906" s="192" t="str">
        <f t="shared" si="56"/>
        <v/>
      </c>
      <c r="E906" s="192" t="str">
        <f t="shared" si="57"/>
        <v/>
      </c>
      <c r="F906" s="200">
        <v>450201772</v>
      </c>
      <c r="G906" s="200" t="s">
        <v>949</v>
      </c>
      <c r="H906" s="195">
        <v>5087361</v>
      </c>
      <c r="I906" s="193"/>
      <c r="J906" s="195">
        <v>2806593</v>
      </c>
      <c r="K906" s="195"/>
      <c r="L906" s="3"/>
    </row>
    <row r="907" spans="1:12" ht="17.399999999999999" customHeight="1" x14ac:dyDescent="0.25">
      <c r="B907" s="87">
        <v>460101278</v>
      </c>
      <c r="C907" s="88" t="s">
        <v>288</v>
      </c>
      <c r="D907" s="192" t="str">
        <f t="shared" si="56"/>
        <v/>
      </c>
      <c r="E907" s="192" t="str">
        <f t="shared" si="57"/>
        <v/>
      </c>
      <c r="F907" s="200">
        <v>460101278</v>
      </c>
      <c r="G907" s="200" t="s">
        <v>288</v>
      </c>
      <c r="H907" s="189">
        <v>20853136</v>
      </c>
      <c r="I907" s="193"/>
      <c r="J907" s="189">
        <v>19396111</v>
      </c>
      <c r="K907" s="189"/>
      <c r="L907" s="3" t="s">
        <v>498</v>
      </c>
    </row>
    <row r="908" spans="1:12" ht="17.399999999999999" customHeight="1" x14ac:dyDescent="0.25">
      <c r="A908" s="104" t="s">
        <v>684</v>
      </c>
      <c r="B908" s="87">
        <v>460101512</v>
      </c>
      <c r="C908" s="88" t="s">
        <v>683</v>
      </c>
      <c r="D908" s="192" t="str">
        <f t="shared" si="56"/>
        <v/>
      </c>
      <c r="E908" s="192" t="str">
        <f t="shared" si="57"/>
        <v/>
      </c>
      <c r="F908" s="200">
        <v>460101512</v>
      </c>
      <c r="G908" s="200" t="s">
        <v>683</v>
      </c>
      <c r="H908" s="195">
        <v>0</v>
      </c>
      <c r="I908" s="193"/>
      <c r="J908" s="195">
        <v>0</v>
      </c>
      <c r="K908" s="195"/>
      <c r="L908" s="3"/>
    </row>
    <row r="909" spans="1:12" ht="17.399999999999999" customHeight="1" x14ac:dyDescent="0.25">
      <c r="B909" s="87">
        <v>470101428</v>
      </c>
      <c r="C909" s="88" t="s">
        <v>483</v>
      </c>
      <c r="D909" s="192" t="str">
        <f t="shared" si="56"/>
        <v/>
      </c>
      <c r="E909" s="192" t="str">
        <f t="shared" si="57"/>
        <v/>
      </c>
      <c r="F909" s="200">
        <v>470101428</v>
      </c>
      <c r="G909" s="200" t="s">
        <v>483</v>
      </c>
      <c r="H909" s="193"/>
      <c r="I909" s="193"/>
      <c r="J909" s="193">
        <v>0</v>
      </c>
      <c r="K909" s="193"/>
      <c r="L909" s="107">
        <v>0</v>
      </c>
    </row>
    <row r="910" spans="1:12" ht="17.399999999999999" customHeight="1" x14ac:dyDescent="0.25">
      <c r="D910" s="192" t="str">
        <f t="shared" si="56"/>
        <v/>
      </c>
      <c r="E910" s="192" t="str">
        <f t="shared" si="57"/>
        <v/>
      </c>
      <c r="F910" s="104"/>
      <c r="G910" s="104"/>
      <c r="L910" s="107"/>
    </row>
    <row r="911" spans="1:12" x14ac:dyDescent="0.25">
      <c r="D911" s="192" t="str">
        <f t="shared" si="56"/>
        <v/>
      </c>
      <c r="E911" s="192" t="str">
        <f t="shared" si="57"/>
        <v/>
      </c>
      <c r="F911" s="104"/>
      <c r="G911" s="104"/>
      <c r="H911" s="190">
        <f>SUM(H3:H910)</f>
        <v>-2</v>
      </c>
      <c r="I911" s="71"/>
      <c r="J911" s="190">
        <f>SUM(J3:J910)</f>
        <v>3</v>
      </c>
      <c r="K911" s="190"/>
      <c r="L911" s="71"/>
    </row>
    <row r="912" spans="1:12" x14ac:dyDescent="0.25">
      <c r="D912" s="192" t="str">
        <f t="shared" si="56"/>
        <v/>
      </c>
      <c r="E912" s="192" t="str">
        <f t="shared" si="57"/>
        <v/>
      </c>
      <c r="F912" s="104"/>
      <c r="G912" s="104"/>
      <c r="H912" s="188">
        <f>-ROUND(SUM(H595:H909)/1000,0.1)</f>
        <v>440135</v>
      </c>
      <c r="J912" s="188">
        <f>-ROUND(SUM(J595:J909)/1000,0.1)</f>
        <v>387103</v>
      </c>
      <c r="K912" s="188"/>
    </row>
    <row r="913" spans="4:7" x14ac:dyDescent="0.25">
      <c r="D913" s="192" t="str">
        <f t="shared" si="56"/>
        <v/>
      </c>
      <c r="E913" s="192" t="str">
        <f t="shared" si="57"/>
        <v/>
      </c>
      <c r="F913" s="104"/>
      <c r="G913" s="104"/>
    </row>
    <row r="914" spans="4:7" x14ac:dyDescent="0.25">
      <c r="D914" s="192" t="str">
        <f t="shared" si="56"/>
        <v/>
      </c>
      <c r="E914" s="192" t="str">
        <f t="shared" si="57"/>
        <v/>
      </c>
      <c r="F914" s="104"/>
      <c r="G914" s="104"/>
    </row>
    <row r="915" spans="4:7" x14ac:dyDescent="0.25">
      <c r="D915" s="192" t="str">
        <f t="shared" si="56"/>
        <v/>
      </c>
      <c r="E915" s="192" t="str">
        <f t="shared" si="57"/>
        <v/>
      </c>
      <c r="F915" s="104"/>
      <c r="G915" s="104"/>
    </row>
    <row r="916" spans="4:7" x14ac:dyDescent="0.25">
      <c r="D916" s="192" t="str">
        <f t="shared" si="56"/>
        <v/>
      </c>
      <c r="E916" s="192" t="str">
        <f t="shared" si="57"/>
        <v/>
      </c>
    </row>
    <row r="917" spans="4:7" x14ac:dyDescent="0.25">
      <c r="D917" s="192" t="str">
        <f t="shared" si="56"/>
        <v/>
      </c>
      <c r="E917" s="192" t="str">
        <f t="shared" si="57"/>
        <v/>
      </c>
    </row>
    <row r="918" spans="4:7" x14ac:dyDescent="0.25">
      <c r="D918" s="192" t="str">
        <f t="shared" si="56"/>
        <v/>
      </c>
      <c r="E918" s="192" t="str">
        <f t="shared" si="57"/>
        <v/>
      </c>
    </row>
    <row r="919" spans="4:7" x14ac:dyDescent="0.25">
      <c r="D919" s="192" t="str">
        <f t="shared" si="56"/>
        <v/>
      </c>
      <c r="E919" s="192" t="str">
        <f t="shared" si="57"/>
        <v/>
      </c>
    </row>
    <row r="920" spans="4:7" x14ac:dyDescent="0.25">
      <c r="D920" s="192" t="str">
        <f t="shared" si="56"/>
        <v/>
      </c>
      <c r="E920" s="192" t="str">
        <f t="shared" si="57"/>
        <v/>
      </c>
    </row>
    <row r="921" spans="4:7" x14ac:dyDescent="0.25">
      <c r="D921" s="192" t="str">
        <f t="shared" si="56"/>
        <v/>
      </c>
      <c r="E921" s="192" t="str">
        <f t="shared" si="57"/>
        <v/>
      </c>
    </row>
    <row r="922" spans="4:7" x14ac:dyDescent="0.25">
      <c r="D922" s="192" t="str">
        <f t="shared" si="56"/>
        <v/>
      </c>
      <c r="E922" s="192" t="str">
        <f t="shared" si="57"/>
        <v/>
      </c>
    </row>
    <row r="923" spans="4:7" x14ac:dyDescent="0.25">
      <c r="D923" s="192" t="str">
        <f t="shared" si="56"/>
        <v/>
      </c>
      <c r="E923" s="192" t="str">
        <f t="shared" si="57"/>
        <v/>
      </c>
    </row>
    <row r="924" spans="4:7" x14ac:dyDescent="0.25">
      <c r="D924" s="192" t="str">
        <f t="shared" si="56"/>
        <v/>
      </c>
      <c r="E924" s="192" t="str">
        <f t="shared" si="57"/>
        <v/>
      </c>
    </row>
    <row r="925" spans="4:7" x14ac:dyDescent="0.25">
      <c r="D925" s="192" t="str">
        <f t="shared" si="56"/>
        <v/>
      </c>
      <c r="E925" s="192" t="str">
        <f t="shared" si="57"/>
        <v/>
      </c>
    </row>
    <row r="926" spans="4:7" x14ac:dyDescent="0.25">
      <c r="D926" s="192" t="str">
        <f t="shared" si="56"/>
        <v/>
      </c>
      <c r="E926" s="192" t="str">
        <f t="shared" si="57"/>
        <v/>
      </c>
    </row>
    <row r="927" spans="4:7" x14ac:dyDescent="0.25">
      <c r="D927" s="192" t="str">
        <f t="shared" si="56"/>
        <v/>
      </c>
      <c r="E927" s="192" t="str">
        <f t="shared" si="57"/>
        <v/>
      </c>
    </row>
    <row r="928" spans="4:7" x14ac:dyDescent="0.25">
      <c r="D928" s="192" t="str">
        <f t="shared" si="56"/>
        <v/>
      </c>
      <c r="E928" s="192" t="str">
        <f t="shared" si="57"/>
        <v/>
      </c>
    </row>
    <row r="929" spans="4:5" x14ac:dyDescent="0.25">
      <c r="D929" s="192" t="str">
        <f t="shared" si="56"/>
        <v/>
      </c>
      <c r="E929" s="192" t="str">
        <f t="shared" si="57"/>
        <v/>
      </c>
    </row>
    <row r="930" spans="4:5" x14ac:dyDescent="0.25">
      <c r="D930" s="192" t="str">
        <f t="shared" si="56"/>
        <v/>
      </c>
      <c r="E930" s="192" t="str">
        <f t="shared" si="57"/>
        <v/>
      </c>
    </row>
    <row r="931" spans="4:5" x14ac:dyDescent="0.25">
      <c r="D931" s="192" t="str">
        <f t="shared" si="56"/>
        <v/>
      </c>
      <c r="E931" s="192" t="str">
        <f t="shared" si="57"/>
        <v/>
      </c>
    </row>
    <row r="932" spans="4:5" x14ac:dyDescent="0.25">
      <c r="D932" s="192" t="str">
        <f t="shared" si="56"/>
        <v/>
      </c>
      <c r="E932" s="192" t="str">
        <f t="shared" si="57"/>
        <v/>
      </c>
    </row>
    <row r="933" spans="4:5" x14ac:dyDescent="0.25">
      <c r="D933" s="192" t="str">
        <f t="shared" si="56"/>
        <v/>
      </c>
      <c r="E933" s="192" t="str">
        <f t="shared" si="57"/>
        <v/>
      </c>
    </row>
    <row r="934" spans="4:5" x14ac:dyDescent="0.25">
      <c r="D934" s="192" t="str">
        <f t="shared" si="56"/>
        <v/>
      </c>
      <c r="E934" s="192" t="str">
        <f t="shared" si="57"/>
        <v/>
      </c>
    </row>
    <row r="935" spans="4:5" x14ac:dyDescent="0.25">
      <c r="D935" s="192" t="str">
        <f t="shared" si="56"/>
        <v/>
      </c>
      <c r="E935" s="192" t="str">
        <f t="shared" si="57"/>
        <v/>
      </c>
    </row>
    <row r="936" spans="4:5" x14ac:dyDescent="0.25">
      <c r="D936" s="192" t="str">
        <f t="shared" si="56"/>
        <v/>
      </c>
      <c r="E936" s="192" t="str">
        <f t="shared" si="57"/>
        <v/>
      </c>
    </row>
    <row r="937" spans="4:5" x14ac:dyDescent="0.25">
      <c r="D937" s="192" t="str">
        <f t="shared" si="56"/>
        <v/>
      </c>
      <c r="E937" s="192" t="str">
        <f t="shared" si="57"/>
        <v/>
      </c>
    </row>
    <row r="938" spans="4:5" x14ac:dyDescent="0.25">
      <c r="D938" s="192" t="str">
        <f t="shared" si="56"/>
        <v/>
      </c>
      <c r="E938" s="192" t="str">
        <f t="shared" si="57"/>
        <v/>
      </c>
    </row>
    <row r="939" spans="4:5" x14ac:dyDescent="0.25">
      <c r="D939" s="192" t="str">
        <f t="shared" si="56"/>
        <v/>
      </c>
      <c r="E939" s="192" t="str">
        <f t="shared" si="57"/>
        <v/>
      </c>
    </row>
    <row r="940" spans="4:5" x14ac:dyDescent="0.25">
      <c r="D940" s="192" t="str">
        <f t="shared" si="56"/>
        <v/>
      </c>
      <c r="E940" s="192" t="str">
        <f t="shared" si="57"/>
        <v/>
      </c>
    </row>
    <row r="941" spans="4:5" x14ac:dyDescent="0.25">
      <c r="D941" s="192" t="str">
        <f t="shared" si="56"/>
        <v/>
      </c>
      <c r="E941" s="192" t="str">
        <f t="shared" si="57"/>
        <v/>
      </c>
    </row>
    <row r="942" spans="4:5" x14ac:dyDescent="0.25">
      <c r="D942" s="192" t="str">
        <f t="shared" si="56"/>
        <v/>
      </c>
      <c r="E942" s="192" t="str">
        <f t="shared" si="57"/>
        <v/>
      </c>
    </row>
    <row r="943" spans="4:5" x14ac:dyDescent="0.25">
      <c r="D943" s="192" t="str">
        <f t="shared" si="56"/>
        <v/>
      </c>
      <c r="E943" s="192" t="str">
        <f t="shared" si="57"/>
        <v/>
      </c>
    </row>
    <row r="944" spans="4:5" x14ac:dyDescent="0.25">
      <c r="D944" s="192" t="str">
        <f t="shared" si="56"/>
        <v/>
      </c>
      <c r="E944" s="192" t="str">
        <f t="shared" si="57"/>
        <v/>
      </c>
    </row>
    <row r="945" spans="4:5" x14ac:dyDescent="0.25">
      <c r="D945" s="192" t="str">
        <f t="shared" si="56"/>
        <v/>
      </c>
      <c r="E945" s="192" t="str">
        <f t="shared" si="57"/>
        <v/>
      </c>
    </row>
    <row r="946" spans="4:5" x14ac:dyDescent="0.25">
      <c r="D946" s="192" t="str">
        <f t="shared" si="56"/>
        <v/>
      </c>
      <c r="E946" s="192" t="str">
        <f t="shared" si="57"/>
        <v/>
      </c>
    </row>
    <row r="947" spans="4:5" x14ac:dyDescent="0.25">
      <c r="D947" s="192" t="str">
        <f t="shared" si="56"/>
        <v/>
      </c>
      <c r="E947" s="192" t="str">
        <f t="shared" si="57"/>
        <v/>
      </c>
    </row>
    <row r="948" spans="4:5" x14ac:dyDescent="0.25">
      <c r="D948" s="192" t="str">
        <f t="shared" si="56"/>
        <v/>
      </c>
      <c r="E948" s="192" t="str">
        <f t="shared" si="57"/>
        <v/>
      </c>
    </row>
    <row r="949" spans="4:5" x14ac:dyDescent="0.25">
      <c r="D949" s="192" t="str">
        <f t="shared" si="56"/>
        <v/>
      </c>
      <c r="E949" s="192" t="str">
        <f t="shared" si="57"/>
        <v/>
      </c>
    </row>
    <row r="950" spans="4:5" x14ac:dyDescent="0.25">
      <c r="D950" s="192" t="str">
        <f t="shared" si="56"/>
        <v/>
      </c>
      <c r="E950" s="192" t="str">
        <f t="shared" si="57"/>
        <v/>
      </c>
    </row>
    <row r="951" spans="4:5" x14ac:dyDescent="0.25">
      <c r="D951" s="192" t="str">
        <f t="shared" si="56"/>
        <v/>
      </c>
      <c r="E951" s="192" t="str">
        <f t="shared" si="57"/>
        <v/>
      </c>
    </row>
    <row r="952" spans="4:5" x14ac:dyDescent="0.25">
      <c r="D952" s="192" t="str">
        <f t="shared" si="56"/>
        <v/>
      </c>
      <c r="E952" s="192" t="str">
        <f t="shared" si="57"/>
        <v/>
      </c>
    </row>
    <row r="953" spans="4:5" x14ac:dyDescent="0.25">
      <c r="D953" s="192" t="str">
        <f t="shared" si="56"/>
        <v/>
      </c>
      <c r="E953" s="192" t="str">
        <f t="shared" si="57"/>
        <v/>
      </c>
    </row>
    <row r="954" spans="4:5" x14ac:dyDescent="0.25">
      <c r="D954" s="192" t="str">
        <f t="shared" si="56"/>
        <v/>
      </c>
      <c r="E954" s="192" t="str">
        <f t="shared" si="57"/>
        <v/>
      </c>
    </row>
    <row r="955" spans="4:5" x14ac:dyDescent="0.25">
      <c r="D955" s="192" t="str">
        <f t="shared" si="56"/>
        <v/>
      </c>
      <c r="E955" s="192" t="str">
        <f t="shared" si="57"/>
        <v/>
      </c>
    </row>
    <row r="956" spans="4:5" x14ac:dyDescent="0.25">
      <c r="D956" s="192" t="str">
        <f t="shared" si="56"/>
        <v/>
      </c>
      <c r="E956" s="192" t="str">
        <f t="shared" si="57"/>
        <v/>
      </c>
    </row>
    <row r="957" spans="4:5" x14ac:dyDescent="0.25">
      <c r="D957" s="192" t="str">
        <f t="shared" si="56"/>
        <v/>
      </c>
      <c r="E957" s="192" t="str">
        <f t="shared" si="57"/>
        <v/>
      </c>
    </row>
    <row r="958" spans="4:5" x14ac:dyDescent="0.25">
      <c r="D958" s="192" t="str">
        <f t="shared" si="56"/>
        <v/>
      </c>
      <c r="E958" s="192" t="str">
        <f t="shared" si="57"/>
        <v/>
      </c>
    </row>
    <row r="959" spans="4:5" x14ac:dyDescent="0.25">
      <c r="D959" s="192" t="str">
        <f t="shared" si="56"/>
        <v/>
      </c>
      <c r="E959" s="192" t="str">
        <f t="shared" si="57"/>
        <v/>
      </c>
    </row>
    <row r="960" spans="4:5" x14ac:dyDescent="0.25">
      <c r="D960" s="192" t="str">
        <f t="shared" si="56"/>
        <v/>
      </c>
      <c r="E960" s="192" t="str">
        <f t="shared" si="57"/>
        <v/>
      </c>
    </row>
    <row r="961" spans="4:5" x14ac:dyDescent="0.25">
      <c r="D961" s="192" t="str">
        <f t="shared" si="56"/>
        <v/>
      </c>
      <c r="E961" s="192" t="str">
        <f t="shared" si="57"/>
        <v/>
      </c>
    </row>
    <row r="962" spans="4:5" x14ac:dyDescent="0.25">
      <c r="D962" s="192" t="str">
        <f t="shared" ref="D962:E964" si="58">IF(B962=F962,"","@@@@@")</f>
        <v/>
      </c>
      <c r="E962" s="192" t="str">
        <f t="shared" si="58"/>
        <v/>
      </c>
    </row>
    <row r="963" spans="4:5" x14ac:dyDescent="0.25">
      <c r="D963" s="192" t="str">
        <f t="shared" si="58"/>
        <v/>
      </c>
      <c r="E963" s="192" t="str">
        <f t="shared" si="58"/>
        <v/>
      </c>
    </row>
    <row r="964" spans="4:5" x14ac:dyDescent="0.25">
      <c r="D964" s="192" t="str">
        <f t="shared" si="58"/>
        <v/>
      </c>
      <c r="E964" s="192" t="str">
        <f t="shared" si="58"/>
        <v/>
      </c>
    </row>
    <row r="965" spans="4:5" x14ac:dyDescent="0.25">
      <c r="D965" s="192" t="str">
        <f t="shared" ref="D965:D970" si="59">IF(B965=F965,"","@@@@@")</f>
        <v/>
      </c>
      <c r="E965" s="192" t="str">
        <f t="shared" ref="E965:E970" si="60">IF(C965=G965,"","@@@@@")</f>
        <v/>
      </c>
    </row>
    <row r="966" spans="4:5" x14ac:dyDescent="0.25">
      <c r="D966" s="192" t="str">
        <f t="shared" si="59"/>
        <v/>
      </c>
      <c r="E966" s="192" t="str">
        <f t="shared" si="60"/>
        <v/>
      </c>
    </row>
    <row r="967" spans="4:5" x14ac:dyDescent="0.25">
      <c r="D967" s="192" t="str">
        <f t="shared" si="59"/>
        <v/>
      </c>
      <c r="E967" s="192" t="str">
        <f t="shared" si="60"/>
        <v/>
      </c>
    </row>
    <row r="968" spans="4:5" x14ac:dyDescent="0.25">
      <c r="D968" s="192" t="str">
        <f t="shared" si="59"/>
        <v/>
      </c>
      <c r="E968" s="192" t="str">
        <f t="shared" si="60"/>
        <v/>
      </c>
    </row>
    <row r="969" spans="4:5" x14ac:dyDescent="0.25">
      <c r="D969" s="192" t="str">
        <f t="shared" si="59"/>
        <v/>
      </c>
      <c r="E969" s="192" t="str">
        <f t="shared" si="60"/>
        <v/>
      </c>
    </row>
    <row r="970" spans="4:5" x14ac:dyDescent="0.25">
      <c r="D970" s="192" t="str">
        <f t="shared" si="59"/>
        <v/>
      </c>
      <c r="E970" s="192" t="str">
        <f t="shared" si="60"/>
        <v/>
      </c>
    </row>
    <row r="971" spans="4:5" x14ac:dyDescent="0.25">
      <c r="D971" s="192" t="str">
        <f>IF(B971=F971,"","@@@@@")</f>
        <v/>
      </c>
      <c r="E971" s="192" t="str">
        <f>IF(C971=G971,"","@@@@@")</f>
        <v/>
      </c>
    </row>
  </sheetData>
  <autoFilter ref="A2:L915" xr:uid="{00000000-0009-0000-0000-000000000000}"/>
  <mergeCells count="1">
    <mergeCell ref="L2:N2"/>
  </mergeCells>
  <phoneticPr fontId="13" type="noConversion"/>
  <printOptions gridLines="1"/>
  <pageMargins left="0.57999999999999996" right="0.37" top="0.41" bottom="0.49" header="0.18" footer="0.21"/>
  <pageSetup scale="89" orientation="portrait" r:id="rId1"/>
  <headerFooter alignWithMargins="0"/>
  <colBreaks count="1" manualBreakCount="1">
    <brk id="5" max="854"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7"/>
  <sheetViews>
    <sheetView showGridLines="0" tabSelected="1" view="pageBreakPreview" topLeftCell="A195" zoomScaleNormal="100" zoomScaleSheetLayoutView="100" workbookViewId="0">
      <selection activeCell="J116" sqref="J116"/>
    </sheetView>
  </sheetViews>
  <sheetFormatPr defaultRowHeight="13.2" x14ac:dyDescent="0.25"/>
  <cols>
    <col min="1" max="1" width="50.21875" style="263" customWidth="1"/>
    <col min="2" max="2" width="15.21875" style="263" bestFit="1" customWidth="1"/>
    <col min="3" max="3" width="10.88671875" style="263" customWidth="1"/>
    <col min="4" max="4" width="15.21875" style="263" bestFit="1" customWidth="1"/>
    <col min="5" max="5" width="10.44140625" style="263" bestFit="1" customWidth="1"/>
    <col min="6" max="6" width="11.6640625" style="263" customWidth="1"/>
    <col min="7" max="16384" width="8.88671875" style="263"/>
  </cols>
  <sheetData>
    <row r="1" spans="1:6" ht="22.8" x14ac:dyDescent="0.4">
      <c r="A1" s="333" t="s">
        <v>950</v>
      </c>
      <c r="B1" s="333"/>
      <c r="C1" s="333"/>
      <c r="D1" s="333"/>
      <c r="E1" s="333"/>
      <c r="F1" s="333"/>
    </row>
    <row r="2" spans="1:6" ht="21" x14ac:dyDescent="0.4">
      <c r="A2" s="13" t="s">
        <v>1186</v>
      </c>
      <c r="B2" s="258"/>
      <c r="C2" s="258"/>
      <c r="D2" s="258"/>
      <c r="E2" s="258"/>
    </row>
    <row r="3" spans="1:6" ht="21" x14ac:dyDescent="0.4">
      <c r="A3" s="13"/>
      <c r="B3" s="258"/>
      <c r="C3" s="258"/>
      <c r="D3" s="258"/>
      <c r="E3" s="258"/>
    </row>
    <row r="4" spans="1:6" ht="21" x14ac:dyDescent="0.4">
      <c r="A4" s="13"/>
      <c r="B4" s="258"/>
      <c r="C4" s="258"/>
      <c r="D4" s="258"/>
      <c r="E4" s="258"/>
    </row>
    <row r="5" spans="1:6" ht="21" x14ac:dyDescent="0.4">
      <c r="A5" s="13"/>
      <c r="B5" s="258"/>
      <c r="C5" s="258"/>
      <c r="D5" s="258"/>
      <c r="E5" s="258"/>
    </row>
    <row r="6" spans="1:6" ht="21" x14ac:dyDescent="0.4">
      <c r="A6" s="13"/>
      <c r="B6" s="258"/>
      <c r="C6" s="258"/>
      <c r="D6" s="258"/>
      <c r="E6" s="258"/>
    </row>
    <row r="7" spans="1:6" ht="21" x14ac:dyDescent="0.4">
      <c r="A7" s="13"/>
      <c r="B7" s="258"/>
      <c r="C7" s="258"/>
      <c r="D7" s="258"/>
      <c r="E7" s="258"/>
    </row>
    <row r="8" spans="1:6" ht="21" x14ac:dyDescent="0.4">
      <c r="A8" s="13"/>
      <c r="B8" s="258"/>
      <c r="C8" s="258"/>
      <c r="D8" s="258"/>
      <c r="E8" s="258"/>
    </row>
    <row r="9" spans="1:6" ht="21" x14ac:dyDescent="0.4">
      <c r="A9" s="13"/>
      <c r="B9" s="258"/>
      <c r="C9" s="258"/>
      <c r="D9" s="258"/>
      <c r="E9" s="258"/>
    </row>
    <row r="10" spans="1:6" ht="21" x14ac:dyDescent="0.4">
      <c r="A10" s="13"/>
      <c r="B10" s="258"/>
      <c r="C10" s="258"/>
      <c r="D10" s="258"/>
      <c r="E10" s="258"/>
    </row>
    <row r="11" spans="1:6" ht="21" x14ac:dyDescent="0.4">
      <c r="A11" s="13"/>
      <c r="B11" s="258"/>
      <c r="C11" s="258"/>
      <c r="D11" s="258"/>
      <c r="E11" s="258"/>
    </row>
    <row r="12" spans="1:6" ht="21" x14ac:dyDescent="0.4">
      <c r="A12" s="13"/>
      <c r="B12" s="258"/>
      <c r="C12" s="258"/>
      <c r="D12" s="258"/>
      <c r="E12" s="258"/>
    </row>
    <row r="13" spans="1:6" ht="21" x14ac:dyDescent="0.4">
      <c r="A13" s="13"/>
      <c r="B13" s="258"/>
      <c r="C13" s="258"/>
      <c r="D13" s="258"/>
      <c r="E13" s="258"/>
    </row>
    <row r="14" spans="1:6" ht="21" x14ac:dyDescent="0.4">
      <c r="A14" s="13"/>
      <c r="B14" s="258"/>
      <c r="C14" s="258"/>
      <c r="D14" s="258"/>
      <c r="E14" s="258"/>
    </row>
    <row r="15" spans="1:6" ht="21" x14ac:dyDescent="0.4">
      <c r="A15" s="13"/>
      <c r="B15" s="258"/>
      <c r="C15" s="258"/>
      <c r="D15" s="258"/>
      <c r="E15" s="258"/>
    </row>
    <row r="16" spans="1:6" ht="21" x14ac:dyDescent="0.4">
      <c r="A16" s="13"/>
      <c r="B16" s="258"/>
      <c r="C16" s="258"/>
      <c r="D16" s="258"/>
      <c r="E16" s="258"/>
    </row>
    <row r="17" spans="1:5" ht="21" x14ac:dyDescent="0.4">
      <c r="A17" s="13"/>
      <c r="B17" s="258"/>
      <c r="C17" s="258"/>
      <c r="D17" s="258"/>
      <c r="E17" s="258"/>
    </row>
    <row r="18" spans="1:5" ht="21" x14ac:dyDescent="0.4">
      <c r="A18" s="13"/>
      <c r="B18" s="258"/>
      <c r="C18" s="258"/>
      <c r="D18" s="258"/>
      <c r="E18" s="258"/>
    </row>
    <row r="19" spans="1:5" ht="21" x14ac:dyDescent="0.4">
      <c r="A19" s="13"/>
      <c r="B19" s="258"/>
      <c r="C19" s="258"/>
      <c r="D19" s="258"/>
      <c r="E19" s="258"/>
    </row>
    <row r="20" spans="1:5" ht="21" x14ac:dyDescent="0.4">
      <c r="A20" s="13"/>
      <c r="B20" s="258"/>
      <c r="C20" s="258"/>
      <c r="D20" s="258"/>
      <c r="E20" s="258"/>
    </row>
    <row r="21" spans="1:5" ht="21" x14ac:dyDescent="0.4">
      <c r="A21" s="13"/>
      <c r="B21" s="258"/>
      <c r="C21" s="258"/>
      <c r="D21" s="258"/>
      <c r="E21" s="258"/>
    </row>
    <row r="22" spans="1:5" ht="21" x14ac:dyDescent="0.4">
      <c r="A22" s="13"/>
      <c r="B22" s="258"/>
      <c r="C22" s="258"/>
      <c r="D22" s="258"/>
      <c r="E22" s="258"/>
    </row>
    <row r="23" spans="1:5" ht="21" x14ac:dyDescent="0.4">
      <c r="A23" s="13"/>
      <c r="B23" s="258"/>
      <c r="C23" s="258"/>
      <c r="D23" s="258"/>
      <c r="E23" s="258"/>
    </row>
    <row r="24" spans="1:5" ht="21" x14ac:dyDescent="0.4">
      <c r="A24" s="13"/>
      <c r="B24" s="258"/>
      <c r="C24" s="258"/>
      <c r="D24" s="258"/>
      <c r="E24" s="258"/>
    </row>
    <row r="25" spans="1:5" ht="21" x14ac:dyDescent="0.4">
      <c r="A25" s="13"/>
      <c r="B25" s="258"/>
      <c r="C25" s="258"/>
      <c r="D25" s="258"/>
      <c r="E25" s="258"/>
    </row>
    <row r="26" spans="1:5" ht="21" x14ac:dyDescent="0.4">
      <c r="A26" s="13"/>
      <c r="B26" s="258"/>
      <c r="C26" s="258"/>
      <c r="D26" s="258"/>
      <c r="E26" s="258"/>
    </row>
    <row r="27" spans="1:5" ht="21" x14ac:dyDescent="0.4">
      <c r="A27" s="13"/>
      <c r="B27" s="258"/>
      <c r="C27" s="258"/>
      <c r="D27" s="258"/>
      <c r="E27" s="258"/>
    </row>
    <row r="28" spans="1:5" ht="21" x14ac:dyDescent="0.4">
      <c r="A28" s="13"/>
      <c r="B28" s="258"/>
      <c r="C28" s="258"/>
      <c r="D28" s="258"/>
      <c r="E28" s="258"/>
    </row>
    <row r="29" spans="1:5" ht="21" x14ac:dyDescent="0.4">
      <c r="A29" s="13"/>
      <c r="B29" s="258"/>
      <c r="C29" s="258"/>
      <c r="D29" s="258"/>
      <c r="E29" s="258"/>
    </row>
    <row r="30" spans="1:5" ht="21" x14ac:dyDescent="0.4">
      <c r="A30" s="13"/>
      <c r="B30" s="258"/>
      <c r="C30" s="258"/>
      <c r="D30" s="258"/>
      <c r="E30" s="258"/>
    </row>
    <row r="31" spans="1:5" ht="21" x14ac:dyDescent="0.4">
      <c r="A31" s="13"/>
      <c r="B31" s="258"/>
      <c r="C31" s="258"/>
      <c r="D31" s="258"/>
      <c r="E31" s="258"/>
    </row>
    <row r="32" spans="1:5" ht="21" x14ac:dyDescent="0.4">
      <c r="A32" s="13"/>
      <c r="B32" s="258"/>
      <c r="C32" s="258"/>
      <c r="D32" s="258"/>
      <c r="E32" s="258"/>
    </row>
    <row r="33" spans="1:5" ht="21" x14ac:dyDescent="0.4">
      <c r="A33" s="13"/>
      <c r="B33" s="258"/>
      <c r="C33" s="258"/>
      <c r="D33" s="258"/>
      <c r="E33" s="258"/>
    </row>
    <row r="34" spans="1:5" ht="21" x14ac:dyDescent="0.4">
      <c r="A34" s="13"/>
      <c r="B34" s="258"/>
      <c r="C34" s="258"/>
      <c r="D34" s="258"/>
      <c r="E34" s="258"/>
    </row>
    <row r="35" spans="1:5" ht="21" x14ac:dyDescent="0.4">
      <c r="A35" s="13"/>
      <c r="B35" s="258"/>
      <c r="C35" s="258"/>
      <c r="D35" s="258"/>
      <c r="E35" s="258"/>
    </row>
    <row r="36" spans="1:5" ht="21" x14ac:dyDescent="0.4">
      <c r="A36" s="13"/>
      <c r="B36" s="258"/>
      <c r="C36" s="258"/>
      <c r="D36" s="258"/>
      <c r="E36" s="258"/>
    </row>
    <row r="37" spans="1:5" ht="21" x14ac:dyDescent="0.4">
      <c r="A37" s="13"/>
      <c r="B37" s="258"/>
      <c r="C37" s="258"/>
      <c r="D37" s="258"/>
      <c r="E37" s="258"/>
    </row>
    <row r="38" spans="1:5" ht="21" x14ac:dyDescent="0.4">
      <c r="A38" s="13"/>
      <c r="B38" s="258"/>
      <c r="C38" s="258"/>
      <c r="D38" s="258"/>
      <c r="E38" s="258"/>
    </row>
    <row r="39" spans="1:5" ht="21" x14ac:dyDescent="0.4">
      <c r="A39" s="13"/>
      <c r="B39" s="258"/>
      <c r="C39" s="258"/>
      <c r="D39" s="258"/>
      <c r="E39" s="258"/>
    </row>
    <row r="40" spans="1:5" ht="21" x14ac:dyDescent="0.4">
      <c r="A40" s="13"/>
      <c r="B40" s="258"/>
      <c r="C40" s="258"/>
      <c r="D40" s="258"/>
      <c r="E40" s="258"/>
    </row>
    <row r="41" spans="1:5" ht="21" x14ac:dyDescent="0.4">
      <c r="A41" s="13"/>
      <c r="B41" s="258"/>
      <c r="C41" s="258"/>
      <c r="D41" s="258"/>
      <c r="E41" s="258"/>
    </row>
    <row r="42" spans="1:5" ht="21" x14ac:dyDescent="0.4">
      <c r="A42" s="13"/>
      <c r="B42" s="258"/>
      <c r="C42" s="258"/>
      <c r="D42" s="258"/>
      <c r="E42" s="258"/>
    </row>
    <row r="43" spans="1:5" ht="21" x14ac:dyDescent="0.4">
      <c r="A43" s="13"/>
      <c r="B43" s="258"/>
      <c r="C43" s="258"/>
      <c r="D43" s="258"/>
      <c r="E43" s="258"/>
    </row>
    <row r="44" spans="1:5" ht="21" x14ac:dyDescent="0.4">
      <c r="A44" s="13"/>
      <c r="B44" s="258"/>
      <c r="C44" s="258"/>
      <c r="D44" s="258"/>
      <c r="E44" s="258"/>
    </row>
    <row r="45" spans="1:5" ht="21" x14ac:dyDescent="0.4">
      <c r="A45" s="13"/>
      <c r="B45" s="258"/>
      <c r="C45" s="258"/>
      <c r="D45" s="258"/>
      <c r="E45" s="258"/>
    </row>
    <row r="46" spans="1:5" ht="21" x14ac:dyDescent="0.4">
      <c r="A46" s="13"/>
      <c r="B46" s="258"/>
      <c r="C46" s="258"/>
      <c r="D46" s="258"/>
      <c r="E46" s="258"/>
    </row>
    <row r="47" spans="1:5" ht="21" x14ac:dyDescent="0.4">
      <c r="A47" s="13"/>
      <c r="B47" s="258"/>
      <c r="C47" s="258"/>
      <c r="D47" s="258"/>
      <c r="E47" s="258"/>
    </row>
    <row r="48" spans="1:5" ht="21" x14ac:dyDescent="0.4">
      <c r="A48" s="13"/>
      <c r="B48" s="258"/>
      <c r="C48" s="258"/>
      <c r="D48" s="258"/>
      <c r="E48" s="258"/>
    </row>
    <row r="49" spans="1:5" ht="21" x14ac:dyDescent="0.4">
      <c r="A49" s="13"/>
      <c r="B49" s="258"/>
      <c r="C49" s="258"/>
      <c r="D49" s="258"/>
      <c r="E49" s="258"/>
    </row>
    <row r="50" spans="1:5" ht="21" x14ac:dyDescent="0.4">
      <c r="A50" s="13"/>
      <c r="B50" s="258"/>
      <c r="C50" s="258"/>
      <c r="D50" s="258"/>
      <c r="E50" s="258"/>
    </row>
    <row r="51" spans="1:5" ht="21" x14ac:dyDescent="0.4">
      <c r="A51" s="13"/>
      <c r="B51" s="258"/>
      <c r="C51" s="258"/>
      <c r="D51" s="258"/>
      <c r="E51" s="258"/>
    </row>
    <row r="52" spans="1:5" ht="21" x14ac:dyDescent="0.4">
      <c r="A52" s="13"/>
      <c r="B52" s="258"/>
      <c r="C52" s="258"/>
      <c r="D52" s="258"/>
      <c r="E52" s="258"/>
    </row>
    <row r="53" spans="1:5" ht="21" x14ac:dyDescent="0.4">
      <c r="A53" s="13"/>
      <c r="B53" s="258"/>
      <c r="C53" s="258"/>
      <c r="D53" s="258"/>
      <c r="E53" s="258"/>
    </row>
    <row r="54" spans="1:5" ht="21" x14ac:dyDescent="0.4">
      <c r="A54" s="13"/>
      <c r="B54" s="258"/>
      <c r="C54" s="258"/>
      <c r="D54" s="258"/>
      <c r="E54" s="258"/>
    </row>
    <row r="55" spans="1:5" ht="21" x14ac:dyDescent="0.4">
      <c r="A55" s="13"/>
      <c r="B55" s="258"/>
      <c r="C55" s="258"/>
      <c r="D55" s="258"/>
      <c r="E55" s="258"/>
    </row>
    <row r="56" spans="1:5" ht="21" x14ac:dyDescent="0.4">
      <c r="A56" s="13"/>
      <c r="B56" s="258"/>
      <c r="C56" s="258"/>
      <c r="D56" s="258"/>
      <c r="E56" s="258"/>
    </row>
    <row r="57" spans="1:5" ht="21" x14ac:dyDescent="0.4">
      <c r="A57" s="13"/>
      <c r="B57" s="258"/>
      <c r="C57" s="258"/>
      <c r="D57" s="258"/>
      <c r="E57" s="258"/>
    </row>
    <row r="58" spans="1:5" ht="21" x14ac:dyDescent="0.4">
      <c r="A58" s="13"/>
      <c r="B58" s="258"/>
      <c r="C58" s="258"/>
      <c r="D58" s="258"/>
      <c r="E58" s="258"/>
    </row>
    <row r="59" spans="1:5" ht="21" x14ac:dyDescent="0.4">
      <c r="A59" s="13"/>
      <c r="B59" s="258"/>
      <c r="C59" s="258"/>
      <c r="D59" s="258"/>
      <c r="E59" s="258"/>
    </row>
    <row r="60" spans="1:5" ht="21" x14ac:dyDescent="0.4">
      <c r="A60" s="13"/>
      <c r="B60" s="258"/>
      <c r="C60" s="258"/>
      <c r="D60" s="258"/>
      <c r="E60" s="258"/>
    </row>
    <row r="61" spans="1:5" ht="21" x14ac:dyDescent="0.4">
      <c r="A61" s="13"/>
      <c r="B61" s="258"/>
      <c r="C61" s="258"/>
      <c r="D61" s="258"/>
      <c r="E61" s="258"/>
    </row>
    <row r="62" spans="1:5" ht="21" x14ac:dyDescent="0.4">
      <c r="A62" s="13"/>
      <c r="B62" s="258"/>
      <c r="C62" s="258"/>
      <c r="D62" s="258"/>
      <c r="E62" s="258"/>
    </row>
    <row r="63" spans="1:5" ht="21" x14ac:dyDescent="0.4">
      <c r="A63" s="13"/>
      <c r="B63" s="258"/>
      <c r="C63" s="258"/>
      <c r="D63" s="258"/>
      <c r="E63" s="258"/>
    </row>
    <row r="64" spans="1:5" ht="21" x14ac:dyDescent="0.4">
      <c r="A64" s="13"/>
      <c r="B64" s="258"/>
      <c r="C64" s="258"/>
      <c r="D64" s="258"/>
      <c r="E64" s="258"/>
    </row>
    <row r="65" spans="1:5" ht="21" x14ac:dyDescent="0.4">
      <c r="A65" s="13"/>
      <c r="B65" s="258"/>
      <c r="C65" s="258"/>
      <c r="D65" s="258"/>
      <c r="E65" s="258"/>
    </row>
    <row r="66" spans="1:5" ht="21" x14ac:dyDescent="0.4">
      <c r="A66" s="13"/>
      <c r="B66" s="258"/>
      <c r="C66" s="258"/>
      <c r="D66" s="258"/>
      <c r="E66" s="258"/>
    </row>
    <row r="67" spans="1:5" ht="21" x14ac:dyDescent="0.4">
      <c r="A67" s="13"/>
      <c r="B67" s="258"/>
      <c r="C67" s="258"/>
      <c r="D67" s="258"/>
      <c r="E67" s="258"/>
    </row>
    <row r="68" spans="1:5" ht="21" x14ac:dyDescent="0.4">
      <c r="A68" s="13"/>
      <c r="B68" s="258"/>
      <c r="C68" s="258"/>
      <c r="D68" s="258"/>
      <c r="E68" s="258"/>
    </row>
    <row r="69" spans="1:5" ht="21" x14ac:dyDescent="0.4">
      <c r="A69" s="13"/>
      <c r="B69" s="258"/>
      <c r="C69" s="258"/>
      <c r="D69" s="258"/>
      <c r="E69" s="258"/>
    </row>
    <row r="70" spans="1:5" ht="21" x14ac:dyDescent="0.4">
      <c r="A70" s="13"/>
      <c r="B70" s="258"/>
      <c r="C70" s="258"/>
      <c r="D70" s="258"/>
      <c r="E70" s="258"/>
    </row>
    <row r="71" spans="1:5" ht="21" x14ac:dyDescent="0.4">
      <c r="A71" s="13"/>
      <c r="B71" s="258"/>
      <c r="C71" s="258"/>
      <c r="D71" s="258"/>
      <c r="E71" s="258"/>
    </row>
    <row r="72" spans="1:5" ht="21" x14ac:dyDescent="0.4">
      <c r="A72" s="13"/>
      <c r="B72" s="258"/>
      <c r="C72" s="258"/>
      <c r="D72" s="258"/>
      <c r="E72" s="258"/>
    </row>
    <row r="73" spans="1:5" ht="21" x14ac:dyDescent="0.4">
      <c r="A73" s="13"/>
      <c r="B73" s="258"/>
      <c r="C73" s="258"/>
      <c r="D73" s="258"/>
      <c r="E73" s="258"/>
    </row>
    <row r="74" spans="1:5" ht="21" x14ac:dyDescent="0.4">
      <c r="A74" s="13"/>
      <c r="B74" s="258"/>
      <c r="C74" s="258"/>
      <c r="D74" s="258"/>
      <c r="E74" s="258"/>
    </row>
    <row r="75" spans="1:5" ht="21" x14ac:dyDescent="0.4">
      <c r="A75" s="13"/>
      <c r="B75" s="258"/>
      <c r="C75" s="258"/>
      <c r="D75" s="258"/>
      <c r="E75" s="258"/>
    </row>
    <row r="76" spans="1:5" ht="21" x14ac:dyDescent="0.4">
      <c r="A76" s="13"/>
      <c r="B76" s="258"/>
      <c r="C76" s="258"/>
      <c r="D76" s="258"/>
      <c r="E76" s="258"/>
    </row>
    <row r="77" spans="1:5" ht="21" x14ac:dyDescent="0.4">
      <c r="A77" s="13"/>
      <c r="B77" s="258"/>
      <c r="C77" s="258"/>
      <c r="D77" s="258"/>
      <c r="E77" s="258"/>
    </row>
    <row r="78" spans="1:5" ht="21" x14ac:dyDescent="0.4">
      <c r="A78" s="13"/>
      <c r="B78" s="258"/>
      <c r="C78" s="258"/>
      <c r="D78" s="258"/>
      <c r="E78" s="258"/>
    </row>
    <row r="79" spans="1:5" ht="21" x14ac:dyDescent="0.4">
      <c r="A79" s="13"/>
      <c r="B79" s="258"/>
      <c r="C79" s="258"/>
      <c r="D79" s="258"/>
      <c r="E79" s="258"/>
    </row>
    <row r="80" spans="1:5" ht="21" x14ac:dyDescent="0.4">
      <c r="A80" s="13"/>
      <c r="B80" s="258"/>
      <c r="C80" s="258"/>
      <c r="D80" s="258"/>
      <c r="E80" s="258"/>
    </row>
    <row r="81" spans="1:5" ht="21" x14ac:dyDescent="0.4">
      <c r="A81" s="13"/>
      <c r="B81" s="258"/>
      <c r="C81" s="258"/>
      <c r="D81" s="258"/>
      <c r="E81" s="258"/>
    </row>
    <row r="82" spans="1:5" ht="21" x14ac:dyDescent="0.4">
      <c r="A82" s="13"/>
      <c r="B82" s="258"/>
      <c r="C82" s="258"/>
      <c r="D82" s="258"/>
      <c r="E82" s="258"/>
    </row>
    <row r="83" spans="1:5" ht="21" x14ac:dyDescent="0.4">
      <c r="A83" s="13"/>
      <c r="B83" s="258"/>
      <c r="C83" s="258"/>
      <c r="D83" s="258"/>
      <c r="E83" s="258"/>
    </row>
    <row r="84" spans="1:5" ht="21" x14ac:dyDescent="0.4">
      <c r="A84" s="13"/>
      <c r="B84" s="258"/>
      <c r="C84" s="258"/>
      <c r="D84" s="258"/>
      <c r="E84" s="258"/>
    </row>
    <row r="85" spans="1:5" ht="21" x14ac:dyDescent="0.4">
      <c r="A85" s="13"/>
      <c r="B85" s="258"/>
      <c r="C85" s="258"/>
      <c r="D85" s="258"/>
      <c r="E85" s="258"/>
    </row>
    <row r="86" spans="1:5" ht="21" x14ac:dyDescent="0.4">
      <c r="A86" s="13"/>
      <c r="B86" s="258"/>
      <c r="C86" s="258"/>
      <c r="D86" s="258"/>
      <c r="E86" s="258"/>
    </row>
    <row r="87" spans="1:5" ht="21" x14ac:dyDescent="0.4">
      <c r="A87" s="13"/>
      <c r="B87" s="258"/>
      <c r="C87" s="258"/>
      <c r="D87" s="258"/>
      <c r="E87" s="258"/>
    </row>
    <row r="88" spans="1:5" ht="21" x14ac:dyDescent="0.4">
      <c r="A88" s="13"/>
      <c r="B88" s="258"/>
      <c r="C88" s="258"/>
      <c r="D88" s="258"/>
      <c r="E88" s="258"/>
    </row>
    <row r="89" spans="1:5" ht="21" x14ac:dyDescent="0.4">
      <c r="A89" s="13"/>
      <c r="B89" s="258"/>
      <c r="C89" s="258"/>
      <c r="D89" s="258"/>
      <c r="E89" s="258"/>
    </row>
    <row r="90" spans="1:5" ht="21" x14ac:dyDescent="0.4">
      <c r="A90" s="13"/>
      <c r="B90" s="258"/>
      <c r="C90" s="258"/>
      <c r="D90" s="258"/>
      <c r="E90" s="258"/>
    </row>
    <row r="91" spans="1:5" ht="21" x14ac:dyDescent="0.4">
      <c r="A91" s="13"/>
      <c r="B91" s="258"/>
      <c r="C91" s="258"/>
      <c r="D91" s="258"/>
      <c r="E91" s="258"/>
    </row>
    <row r="92" spans="1:5" ht="21" x14ac:dyDescent="0.4">
      <c r="A92" s="13"/>
      <c r="B92" s="258"/>
      <c r="C92" s="258"/>
      <c r="D92" s="258"/>
      <c r="E92" s="258"/>
    </row>
    <row r="93" spans="1:5" ht="21" x14ac:dyDescent="0.4">
      <c r="A93" s="13"/>
      <c r="B93" s="258"/>
      <c r="C93" s="258"/>
      <c r="D93" s="258"/>
      <c r="E93" s="258"/>
    </row>
    <row r="94" spans="1:5" ht="21" x14ac:dyDescent="0.4">
      <c r="A94" s="13"/>
      <c r="B94" s="258"/>
      <c r="C94" s="258"/>
      <c r="D94" s="258"/>
      <c r="E94" s="258"/>
    </row>
    <row r="95" spans="1:5" ht="21" x14ac:dyDescent="0.4">
      <c r="A95" s="13"/>
      <c r="B95" s="258"/>
      <c r="C95" s="258"/>
      <c r="D95" s="258"/>
      <c r="E95" s="258"/>
    </row>
    <row r="96" spans="1:5" ht="21" x14ac:dyDescent="0.4">
      <c r="A96" s="13"/>
      <c r="B96" s="258"/>
      <c r="C96" s="258"/>
      <c r="D96" s="258"/>
      <c r="E96" s="258"/>
    </row>
    <row r="97" spans="1:5" ht="21" x14ac:dyDescent="0.4">
      <c r="A97" s="13"/>
      <c r="B97" s="258"/>
      <c r="C97" s="258"/>
      <c r="D97" s="258"/>
      <c r="E97" s="258"/>
    </row>
    <row r="98" spans="1:5" ht="21" x14ac:dyDescent="0.4">
      <c r="A98" s="13"/>
      <c r="B98" s="258"/>
      <c r="C98" s="258"/>
      <c r="D98" s="258"/>
      <c r="E98" s="258"/>
    </row>
    <row r="99" spans="1:5" ht="21" x14ac:dyDescent="0.4">
      <c r="A99" s="13"/>
      <c r="B99" s="258"/>
      <c r="C99" s="258"/>
      <c r="D99" s="258"/>
      <c r="E99" s="258"/>
    </row>
    <row r="100" spans="1:5" ht="21" x14ac:dyDescent="0.4">
      <c r="A100" s="13"/>
      <c r="B100" s="258"/>
      <c r="C100" s="258"/>
      <c r="D100" s="258"/>
      <c r="E100" s="258"/>
    </row>
    <row r="101" spans="1:5" ht="21" x14ac:dyDescent="0.4">
      <c r="A101" s="13"/>
      <c r="B101" s="258"/>
      <c r="C101" s="258"/>
      <c r="D101" s="258"/>
      <c r="E101" s="258"/>
    </row>
    <row r="102" spans="1:5" ht="21" x14ac:dyDescent="0.4">
      <c r="A102" s="13"/>
      <c r="B102" s="258"/>
      <c r="C102" s="258"/>
      <c r="D102" s="258"/>
      <c r="E102" s="258"/>
    </row>
    <row r="103" spans="1:5" ht="21" x14ac:dyDescent="0.4">
      <c r="A103" s="13"/>
      <c r="B103" s="258"/>
      <c r="C103" s="258"/>
      <c r="D103" s="258"/>
      <c r="E103" s="258"/>
    </row>
    <row r="104" spans="1:5" ht="21" x14ac:dyDescent="0.4">
      <c r="A104" s="13"/>
      <c r="B104" s="258"/>
      <c r="C104" s="258"/>
      <c r="D104" s="258"/>
      <c r="E104" s="258"/>
    </row>
    <row r="105" spans="1:5" ht="21" x14ac:dyDescent="0.4">
      <c r="A105" s="13"/>
      <c r="B105" s="258"/>
      <c r="C105" s="258"/>
      <c r="D105" s="258"/>
      <c r="E105" s="258"/>
    </row>
    <row r="106" spans="1:5" ht="21" x14ac:dyDescent="0.4">
      <c r="A106" s="13"/>
      <c r="B106" s="258"/>
      <c r="C106" s="258"/>
      <c r="D106" s="258"/>
      <c r="E106" s="258"/>
    </row>
    <row r="107" spans="1:5" ht="21" x14ac:dyDescent="0.4">
      <c r="A107" s="13"/>
      <c r="B107" s="258"/>
      <c r="C107" s="258"/>
      <c r="D107" s="258"/>
      <c r="E107" s="258"/>
    </row>
    <row r="108" spans="1:5" ht="21" x14ac:dyDescent="0.4">
      <c r="A108" s="13"/>
      <c r="B108" s="258"/>
      <c r="C108" s="258"/>
      <c r="D108" s="258"/>
      <c r="E108" s="258"/>
    </row>
    <row r="109" spans="1:5" ht="21" x14ac:dyDescent="0.4">
      <c r="A109" s="13"/>
      <c r="B109" s="258"/>
      <c r="C109" s="258"/>
      <c r="D109" s="258"/>
      <c r="E109" s="258"/>
    </row>
    <row r="110" spans="1:5" ht="21" x14ac:dyDescent="0.4">
      <c r="A110" s="13"/>
      <c r="B110" s="258"/>
      <c r="C110" s="258"/>
      <c r="D110" s="258"/>
      <c r="E110" s="258"/>
    </row>
    <row r="111" spans="1:5" ht="21" x14ac:dyDescent="0.4">
      <c r="A111" s="13"/>
      <c r="B111" s="258"/>
      <c r="C111" s="258"/>
      <c r="D111" s="258"/>
      <c r="E111" s="258"/>
    </row>
    <row r="112" spans="1:5" ht="21" x14ac:dyDescent="0.4">
      <c r="A112" s="13"/>
      <c r="B112" s="258"/>
      <c r="C112" s="258"/>
      <c r="D112" s="258"/>
      <c r="E112" s="258"/>
    </row>
    <row r="113" spans="1:6" ht="21" x14ac:dyDescent="0.4">
      <c r="A113" s="13"/>
      <c r="B113" s="258"/>
      <c r="C113" s="258"/>
      <c r="D113" s="258"/>
      <c r="E113" s="258"/>
    </row>
    <row r="114" spans="1:6" ht="21" x14ac:dyDescent="0.4">
      <c r="A114" s="13"/>
      <c r="B114" s="258"/>
      <c r="C114" s="258"/>
      <c r="D114" s="258"/>
      <c r="E114" s="258"/>
    </row>
    <row r="115" spans="1:6" ht="21" x14ac:dyDescent="0.4">
      <c r="A115" s="321" t="s">
        <v>1182</v>
      </c>
      <c r="B115" s="317"/>
      <c r="C115" s="317"/>
      <c r="D115" s="317"/>
      <c r="E115" s="317"/>
      <c r="F115" s="317"/>
    </row>
    <row r="116" spans="1:6" ht="13.8" x14ac:dyDescent="0.25">
      <c r="A116" s="3"/>
      <c r="B116" s="284" t="s">
        <v>1163</v>
      </c>
      <c r="C116" s="285" t="s">
        <v>1141</v>
      </c>
      <c r="D116" s="274" t="s">
        <v>1163</v>
      </c>
      <c r="E116" s="269" t="s">
        <v>1141</v>
      </c>
    </row>
    <row r="117" spans="1:6" ht="13.8" x14ac:dyDescent="0.25">
      <c r="A117" s="3"/>
      <c r="B117" s="286" t="s">
        <v>1185</v>
      </c>
      <c r="C117" s="287" t="s">
        <v>1142</v>
      </c>
      <c r="D117" s="275" t="s">
        <v>1173</v>
      </c>
      <c r="E117" s="270" t="s">
        <v>1142</v>
      </c>
    </row>
    <row r="118" spans="1:6" ht="13.8" x14ac:dyDescent="0.25">
      <c r="A118" s="3"/>
      <c r="B118" s="288" t="s">
        <v>1155</v>
      </c>
      <c r="C118" s="288" t="s">
        <v>294</v>
      </c>
      <c r="D118" s="58" t="s">
        <v>1155</v>
      </c>
      <c r="E118" s="58" t="s">
        <v>294</v>
      </c>
    </row>
    <row r="119" spans="1:6" ht="13.8" x14ac:dyDescent="0.25">
      <c r="A119" s="3" t="s">
        <v>221</v>
      </c>
      <c r="B119" s="289">
        <v>13652</v>
      </c>
      <c r="C119" s="290">
        <v>1</v>
      </c>
      <c r="D119" s="52">
        <v>8983</v>
      </c>
      <c r="E119" s="271">
        <v>1</v>
      </c>
    </row>
    <row r="120" spans="1:6" ht="13.8" x14ac:dyDescent="0.25">
      <c r="A120" s="3" t="s">
        <v>318</v>
      </c>
      <c r="B120" s="289">
        <v>6575</v>
      </c>
      <c r="C120" s="290">
        <v>0.48161441547026079</v>
      </c>
      <c r="D120" s="52">
        <v>4190</v>
      </c>
      <c r="E120" s="271">
        <v>0.46643660247133473</v>
      </c>
    </row>
    <row r="121" spans="1:6" ht="13.8" x14ac:dyDescent="0.25">
      <c r="A121" s="1" t="s">
        <v>12</v>
      </c>
      <c r="B121" s="288">
        <v>7077</v>
      </c>
      <c r="C121" s="291">
        <v>0.51838558452973926</v>
      </c>
      <c r="D121" s="58">
        <v>4793</v>
      </c>
      <c r="E121" s="194">
        <v>0.53356339752866522</v>
      </c>
    </row>
    <row r="122" spans="1:6" ht="13.8" x14ac:dyDescent="0.25">
      <c r="A122" s="3" t="s">
        <v>1156</v>
      </c>
      <c r="B122" s="289">
        <v>1</v>
      </c>
      <c r="C122" s="290">
        <v>7.3249340755933198E-5</v>
      </c>
      <c r="D122" s="52">
        <v>1</v>
      </c>
      <c r="E122" s="271">
        <v>1.1132138483802739E-4</v>
      </c>
    </row>
    <row r="123" spans="1:6" ht="13.8" x14ac:dyDescent="0.25">
      <c r="A123" s="3" t="s">
        <v>1157</v>
      </c>
      <c r="B123" s="289">
        <v>1416</v>
      </c>
      <c r="C123" s="290">
        <v>0.1037210665104014</v>
      </c>
      <c r="D123" s="52">
        <v>722</v>
      </c>
      <c r="E123" s="271">
        <v>8.0374039853055773E-2</v>
      </c>
    </row>
    <row r="124" spans="1:6" ht="13.8" x14ac:dyDescent="0.25">
      <c r="A124" s="3" t="s">
        <v>1159</v>
      </c>
      <c r="B124" s="289">
        <v>4462</v>
      </c>
      <c r="C124" s="290">
        <v>0.32683855845297394</v>
      </c>
      <c r="D124" s="52">
        <v>3238</v>
      </c>
      <c r="E124" s="271">
        <v>0.36045864410553269</v>
      </c>
    </row>
    <row r="125" spans="1:6" ht="13.8" x14ac:dyDescent="0.25">
      <c r="A125" s="265" t="s">
        <v>1158</v>
      </c>
      <c r="B125" s="292">
        <v>-389</v>
      </c>
      <c r="C125" s="290">
        <v>-2.8493993554058013E-2</v>
      </c>
      <c r="D125" s="54">
        <v>-233</v>
      </c>
      <c r="E125" s="271">
        <v>-2.5937882667260381E-2</v>
      </c>
    </row>
    <row r="126" spans="1:6" ht="13.8" x14ac:dyDescent="0.25">
      <c r="A126" s="1" t="s">
        <v>1160</v>
      </c>
      <c r="B126" s="288">
        <v>3643</v>
      </c>
      <c r="C126" s="291">
        <v>0.26684734837386465</v>
      </c>
      <c r="D126" s="58">
        <v>2045</v>
      </c>
      <c r="E126" s="194">
        <v>0.227652231993766</v>
      </c>
    </row>
    <row r="127" spans="1:6" ht="13.8" x14ac:dyDescent="0.25">
      <c r="A127" s="3" t="s">
        <v>1161</v>
      </c>
      <c r="B127" s="289">
        <v>2068</v>
      </c>
      <c r="C127" s="290">
        <v>0.15147963668326986</v>
      </c>
      <c r="D127" s="52">
        <v>1193</v>
      </c>
      <c r="E127" s="271">
        <v>0.13280641211176666</v>
      </c>
    </row>
    <row r="128" spans="1:6" ht="14.4" thickBot="1" x14ac:dyDescent="0.3">
      <c r="A128" s="1" t="s">
        <v>1162</v>
      </c>
      <c r="B128" s="293">
        <v>1575</v>
      </c>
      <c r="C128" s="291">
        <v>0.11536771169059479</v>
      </c>
      <c r="D128" s="259">
        <v>852</v>
      </c>
      <c r="E128" s="194">
        <v>9.4845819881999333E-2</v>
      </c>
    </row>
    <row r="129" spans="1:6" ht="14.4" thickTop="1" x14ac:dyDescent="0.25">
      <c r="A129" s="3" t="s">
        <v>1174</v>
      </c>
      <c r="B129" s="289">
        <v>-49</v>
      </c>
      <c r="C129" s="290">
        <v>-3.5892176970407268E-3</v>
      </c>
      <c r="D129" s="52">
        <v>36</v>
      </c>
      <c r="E129" s="271">
        <v>4.0075698541689854E-3</v>
      </c>
    </row>
    <row r="130" spans="1:6" ht="14.4" thickBot="1" x14ac:dyDescent="0.3">
      <c r="A130" s="3" t="s">
        <v>1175</v>
      </c>
      <c r="B130" s="293">
        <v>1526</v>
      </c>
      <c r="C130" s="291">
        <v>0.11177849399355405</v>
      </c>
      <c r="D130" s="259">
        <v>888</v>
      </c>
      <c r="E130" s="194">
        <v>9.8853389736168321E-2</v>
      </c>
    </row>
    <row r="131" spans="1:6" ht="14.4" thickTop="1" x14ac:dyDescent="0.25">
      <c r="A131" s="3"/>
      <c r="B131" s="52"/>
      <c r="C131" s="52"/>
      <c r="D131" s="52"/>
      <c r="E131" s="52"/>
    </row>
    <row r="133" spans="1:6" ht="21" x14ac:dyDescent="0.4">
      <c r="A133" s="321" t="s">
        <v>878</v>
      </c>
      <c r="B133" s="317"/>
      <c r="C133" s="317"/>
      <c r="D133" s="317"/>
      <c r="E133" s="317"/>
      <c r="F133" s="317"/>
    </row>
    <row r="134" spans="1:6" ht="13.8" x14ac:dyDescent="0.25">
      <c r="A134" s="318"/>
      <c r="B134" s="294" t="s">
        <v>578</v>
      </c>
      <c r="C134" s="295" t="s">
        <v>1141</v>
      </c>
      <c r="D134" s="260" t="s">
        <v>578</v>
      </c>
      <c r="E134" s="269" t="s">
        <v>1141</v>
      </c>
    </row>
    <row r="135" spans="1:6" ht="13.8" x14ac:dyDescent="0.25">
      <c r="A135" s="44"/>
      <c r="B135" s="296" t="s">
        <v>1185</v>
      </c>
      <c r="C135" s="297" t="s">
        <v>1143</v>
      </c>
      <c r="D135" s="65" t="s">
        <v>1173</v>
      </c>
      <c r="E135" s="270" t="s">
        <v>1143</v>
      </c>
    </row>
    <row r="136" spans="1:6" ht="13.8" x14ac:dyDescent="0.25">
      <c r="A136" s="44"/>
      <c r="B136" s="288" t="s">
        <v>1155</v>
      </c>
      <c r="C136" s="298" t="s">
        <v>1144</v>
      </c>
      <c r="D136" s="58" t="s">
        <v>1155</v>
      </c>
      <c r="E136" s="58" t="s">
        <v>1144</v>
      </c>
    </row>
    <row r="137" spans="1:6" ht="13.8" x14ac:dyDescent="0.25">
      <c r="A137" s="44" t="s">
        <v>296</v>
      </c>
      <c r="B137" s="288"/>
      <c r="C137" s="298"/>
      <c r="D137" s="58"/>
      <c r="E137" s="58"/>
    </row>
    <row r="138" spans="1:6" ht="13.8" x14ac:dyDescent="0.25">
      <c r="A138" s="47" t="s">
        <v>1164</v>
      </c>
      <c r="B138" s="289">
        <v>1981</v>
      </c>
      <c r="C138" s="310">
        <v>2.0475452196382429E-2</v>
      </c>
      <c r="D138" s="52">
        <v>4607</v>
      </c>
      <c r="E138" s="313">
        <v>8.0660410392884657E-2</v>
      </c>
    </row>
    <row r="139" spans="1:6" ht="13.8" x14ac:dyDescent="0.25">
      <c r="A139" s="47" t="s">
        <v>500</v>
      </c>
      <c r="B139" s="289">
        <v>3700</v>
      </c>
      <c r="C139" s="310">
        <v>3.8242894056847547E-2</v>
      </c>
      <c r="D139" s="52">
        <v>2813</v>
      </c>
      <c r="E139" s="313">
        <v>4.9250647804468098E-2</v>
      </c>
    </row>
    <row r="140" spans="1:6" ht="13.8" x14ac:dyDescent="0.25">
      <c r="A140" s="47" t="s">
        <v>1165</v>
      </c>
      <c r="B140" s="289">
        <v>81</v>
      </c>
      <c r="C140" s="310">
        <v>8.3720930232558134E-4</v>
      </c>
      <c r="D140" s="52">
        <v>25</v>
      </c>
      <c r="E140" s="313">
        <v>4.377057216891939E-4</v>
      </c>
    </row>
    <row r="141" spans="1:6" ht="13.8" x14ac:dyDescent="0.25">
      <c r="A141" s="47" t="s">
        <v>6</v>
      </c>
      <c r="B141" s="289">
        <v>88061</v>
      </c>
      <c r="C141" s="310">
        <v>0.91019121447028428</v>
      </c>
      <c r="D141" s="52">
        <v>47616</v>
      </c>
      <c r="E141" s="313">
        <v>0.83367182575810628</v>
      </c>
    </row>
    <row r="142" spans="1:6" ht="13.8" x14ac:dyDescent="0.25">
      <c r="A142" s="47" t="s">
        <v>1166</v>
      </c>
      <c r="B142" s="289">
        <v>2</v>
      </c>
      <c r="C142" s="310">
        <v>2.0671834625322999E-5</v>
      </c>
      <c r="D142" s="52">
        <v>2</v>
      </c>
      <c r="E142" s="313">
        <v>3.5016457735135512E-5</v>
      </c>
    </row>
    <row r="143" spans="1:6" ht="13.8" x14ac:dyDescent="0.25">
      <c r="A143" s="47" t="s">
        <v>965</v>
      </c>
      <c r="B143" s="289">
        <v>858</v>
      </c>
      <c r="C143" s="310">
        <v>8.8682170542635653E-3</v>
      </c>
      <c r="D143" s="52">
        <v>711</v>
      </c>
      <c r="E143" s="313">
        <v>1.2448350724840676E-2</v>
      </c>
    </row>
    <row r="144" spans="1:6" ht="13.8" x14ac:dyDescent="0.25">
      <c r="A144" s="265" t="s">
        <v>503</v>
      </c>
      <c r="B144" s="289">
        <v>2066</v>
      </c>
      <c r="C144" s="310">
        <v>2.1364341085271316E-2</v>
      </c>
      <c r="D144" s="52">
        <v>1342</v>
      </c>
      <c r="E144" s="313">
        <v>2.3496043140275931E-2</v>
      </c>
    </row>
    <row r="145" spans="1:5" ht="13.8" x14ac:dyDescent="0.25">
      <c r="A145" s="44" t="s">
        <v>299</v>
      </c>
      <c r="B145" s="299">
        <v>96749</v>
      </c>
      <c r="C145" s="311">
        <v>1</v>
      </c>
      <c r="D145" s="276">
        <v>57116</v>
      </c>
      <c r="E145" s="314">
        <v>1</v>
      </c>
    </row>
    <row r="146" spans="1:5" ht="13.8" x14ac:dyDescent="0.25">
      <c r="A146" s="44" t="s">
        <v>966</v>
      </c>
      <c r="B146" s="289"/>
      <c r="C146" s="310"/>
      <c r="D146" s="52"/>
      <c r="E146" s="315"/>
    </row>
    <row r="147" spans="1:5" ht="13.8" x14ac:dyDescent="0.25">
      <c r="A147" s="44" t="s">
        <v>316</v>
      </c>
      <c r="B147" s="289"/>
      <c r="C147" s="310"/>
      <c r="D147" s="52"/>
      <c r="E147" s="315"/>
    </row>
    <row r="148" spans="1:5" ht="13.8" x14ac:dyDescent="0.25">
      <c r="A148" s="47" t="s">
        <v>1167</v>
      </c>
      <c r="B148" s="289">
        <v>9917</v>
      </c>
      <c r="C148" s="310">
        <v>0.10250129198966408</v>
      </c>
      <c r="D148" s="52">
        <v>7656</v>
      </c>
      <c r="E148" s="313">
        <v>0.13404300021009874</v>
      </c>
    </row>
    <row r="149" spans="1:5" ht="13.8" x14ac:dyDescent="0.25">
      <c r="A149" s="266" t="s">
        <v>1168</v>
      </c>
      <c r="B149" s="289">
        <v>10</v>
      </c>
      <c r="C149" s="310">
        <v>1.0335917312661498E-4</v>
      </c>
      <c r="D149" s="52">
        <v>17</v>
      </c>
      <c r="E149" s="313">
        <v>2.9763989074865185E-4</v>
      </c>
    </row>
    <row r="150" spans="1:5" ht="13.8" x14ac:dyDescent="0.25">
      <c r="A150" s="266" t="s">
        <v>1169</v>
      </c>
      <c r="B150" s="289">
        <v>41279</v>
      </c>
      <c r="C150" s="310">
        <v>0.426656330749354</v>
      </c>
      <c r="D150" s="52">
        <v>28314</v>
      </c>
      <c r="E150" s="313">
        <v>0.49572799215631347</v>
      </c>
    </row>
    <row r="151" spans="1:5" ht="13.8" x14ac:dyDescent="0.25">
      <c r="A151" s="47" t="s">
        <v>506</v>
      </c>
      <c r="B151" s="289">
        <v>31854</v>
      </c>
      <c r="C151" s="310">
        <v>0.32924031007751936</v>
      </c>
      <c r="D151" s="52">
        <v>12758</v>
      </c>
      <c r="E151" s="313">
        <v>0.22336998389242943</v>
      </c>
    </row>
    <row r="152" spans="1:5" ht="13.8" x14ac:dyDescent="0.25">
      <c r="A152" s="47" t="s">
        <v>1170</v>
      </c>
      <c r="B152" s="289">
        <v>4051</v>
      </c>
      <c r="C152" s="310">
        <v>4.1870801033591733E-2</v>
      </c>
      <c r="D152" s="52">
        <v>2267</v>
      </c>
      <c r="E152" s="313">
        <v>3.9673646613908535E-2</v>
      </c>
    </row>
    <row r="153" spans="1:5" ht="13.8" x14ac:dyDescent="0.25">
      <c r="A153" s="44" t="s">
        <v>300</v>
      </c>
      <c r="B153" s="299">
        <v>87111</v>
      </c>
      <c r="C153" s="311">
        <v>0.90037209302325583</v>
      </c>
      <c r="D153" s="276">
        <v>51012</v>
      </c>
      <c r="E153" s="314">
        <v>0.89311226276349887</v>
      </c>
    </row>
    <row r="154" spans="1:5" ht="13.8" x14ac:dyDescent="0.25">
      <c r="A154" s="44" t="s">
        <v>1000</v>
      </c>
      <c r="B154" s="300"/>
      <c r="C154" s="312"/>
      <c r="D154" s="53"/>
      <c r="E154" s="316"/>
    </row>
    <row r="155" spans="1:5" ht="13.8" x14ac:dyDescent="0.25">
      <c r="A155" s="47" t="s">
        <v>579</v>
      </c>
      <c r="B155" s="289">
        <v>4005</v>
      </c>
      <c r="C155" s="310">
        <v>4.13953488372093E-2</v>
      </c>
      <c r="D155" s="52">
        <v>1996</v>
      </c>
      <c r="E155" s="313">
        <v>3.4946424819665242E-2</v>
      </c>
    </row>
    <row r="156" spans="1:5" ht="13.8" x14ac:dyDescent="0.25">
      <c r="A156" s="47" t="s">
        <v>1171</v>
      </c>
      <c r="B156" s="289">
        <v>820</v>
      </c>
      <c r="C156" s="310">
        <v>8.4857881136950909E-3</v>
      </c>
      <c r="D156" s="52">
        <v>506</v>
      </c>
      <c r="E156" s="313">
        <v>8.8591638069892842E-3</v>
      </c>
    </row>
    <row r="157" spans="1:5" ht="13.8" x14ac:dyDescent="0.25">
      <c r="A157" s="47" t="s">
        <v>967</v>
      </c>
      <c r="B157" s="289">
        <v>4811</v>
      </c>
      <c r="C157" s="310">
        <v>4.9726098191214471E-2</v>
      </c>
      <c r="D157" s="52">
        <v>3600</v>
      </c>
      <c r="E157" s="313">
        <v>6.3029623923243919E-2</v>
      </c>
    </row>
    <row r="158" spans="1:5" ht="13.8" x14ac:dyDescent="0.25">
      <c r="A158" s="47" t="s">
        <v>1172</v>
      </c>
      <c r="B158" s="289">
        <v>2</v>
      </c>
      <c r="C158" s="310">
        <v>2.0671834625322999E-5</v>
      </c>
      <c r="D158" s="52">
        <v>2</v>
      </c>
      <c r="E158" s="313">
        <v>5.2524686602703268E-5</v>
      </c>
    </row>
    <row r="159" spans="1:5" ht="13.8" x14ac:dyDescent="0.25">
      <c r="A159" s="44" t="s">
        <v>1001</v>
      </c>
      <c r="B159" s="299">
        <v>9638</v>
      </c>
      <c r="C159" s="311">
        <v>9.9627906976744188E-2</v>
      </c>
      <c r="D159" s="276">
        <v>6104</v>
      </c>
      <c r="E159" s="314">
        <v>0.10688773723650116</v>
      </c>
    </row>
    <row r="160" spans="1:5" ht="14.4" thickBot="1" x14ac:dyDescent="0.3">
      <c r="A160" s="44" t="s">
        <v>1002</v>
      </c>
      <c r="B160" s="301">
        <v>96749</v>
      </c>
      <c r="C160" s="311">
        <v>1</v>
      </c>
      <c r="D160" s="277">
        <v>57116</v>
      </c>
      <c r="E160" s="314">
        <v>1</v>
      </c>
    </row>
    <row r="161" spans="1:6" ht="15" thickTop="1" thickBot="1" x14ac:dyDescent="0.3">
      <c r="A161" s="1" t="s">
        <v>1184</v>
      </c>
      <c r="B161" s="319">
        <v>34.69</v>
      </c>
      <c r="C161" s="272"/>
      <c r="D161" s="320">
        <v>30.21</v>
      </c>
      <c r="E161" s="272"/>
    </row>
    <row r="162" spans="1:6" ht="13.8" thickTop="1" x14ac:dyDescent="0.25"/>
    <row r="164" spans="1:6" ht="21" x14ac:dyDescent="0.4">
      <c r="A164" s="321" t="s">
        <v>507</v>
      </c>
      <c r="B164" s="317"/>
      <c r="C164" s="317"/>
      <c r="D164" s="317"/>
      <c r="E164" s="317"/>
      <c r="F164" s="317"/>
    </row>
    <row r="165" spans="1:6" x14ac:dyDescent="0.25">
      <c r="A165" s="253"/>
      <c r="B165" s="253"/>
      <c r="C165" s="253"/>
      <c r="D165" s="253"/>
      <c r="E165" s="253"/>
    </row>
    <row r="166" spans="1:6" x14ac:dyDescent="0.25">
      <c r="A166" s="273" t="s">
        <v>508</v>
      </c>
      <c r="B166" s="334" t="s">
        <v>578</v>
      </c>
      <c r="C166" s="334"/>
      <c r="D166" s="335" t="s">
        <v>578</v>
      </c>
      <c r="E166" s="335"/>
    </row>
    <row r="167" spans="1:6" x14ac:dyDescent="0.25">
      <c r="A167" s="273"/>
      <c r="B167" s="324" t="s">
        <v>1185</v>
      </c>
      <c r="C167" s="324"/>
      <c r="D167" s="325" t="s">
        <v>1173</v>
      </c>
      <c r="E167" s="325"/>
    </row>
    <row r="168" spans="1:6" x14ac:dyDescent="0.25">
      <c r="B168" s="302"/>
      <c r="C168" s="303"/>
      <c r="D168" s="256"/>
      <c r="E168" s="256"/>
    </row>
    <row r="169" spans="1:6" x14ac:dyDescent="0.25">
      <c r="A169" s="273" t="s">
        <v>925</v>
      </c>
      <c r="B169" s="304" t="s">
        <v>1133</v>
      </c>
      <c r="C169" s="304" t="s">
        <v>1134</v>
      </c>
      <c r="D169" s="278" t="s">
        <v>1133</v>
      </c>
      <c r="E169" s="278" t="s">
        <v>1134</v>
      </c>
    </row>
    <row r="170" spans="1:6" x14ac:dyDescent="0.25">
      <c r="A170" s="256" t="s">
        <v>1145</v>
      </c>
      <c r="B170" s="305">
        <v>0.10920000000000001</v>
      </c>
      <c r="C170" s="305">
        <v>8.5000000000000006E-2</v>
      </c>
      <c r="D170" s="257">
        <v>0.10979999999999999</v>
      </c>
      <c r="E170" s="257">
        <v>8.5000000000000006E-2</v>
      </c>
    </row>
    <row r="171" spans="1:6" x14ac:dyDescent="0.25">
      <c r="A171" s="256" t="s">
        <v>1146</v>
      </c>
      <c r="B171" s="305">
        <v>0.15429999999999999</v>
      </c>
      <c r="C171" s="305">
        <v>0.125</v>
      </c>
      <c r="D171" s="257">
        <v>0.13139999999999999</v>
      </c>
      <c r="E171" s="257">
        <v>0.125</v>
      </c>
    </row>
    <row r="172" spans="1:6" x14ac:dyDescent="0.25">
      <c r="A172" s="256" t="s">
        <v>1135</v>
      </c>
      <c r="B172" s="306">
        <v>0.23348778565366346</v>
      </c>
      <c r="C172" s="306">
        <v>0.1</v>
      </c>
      <c r="D172" s="279">
        <v>0.2155837863118702</v>
      </c>
      <c r="E172" s="279">
        <v>0.1</v>
      </c>
    </row>
    <row r="173" spans="1:6" x14ac:dyDescent="0.25">
      <c r="A173" s="280"/>
      <c r="B173" s="303"/>
      <c r="C173" s="307"/>
      <c r="D173" s="256"/>
      <c r="E173" s="267"/>
    </row>
    <row r="174" spans="1:6" x14ac:dyDescent="0.25">
      <c r="A174" s="273" t="s">
        <v>1147</v>
      </c>
      <c r="B174" s="303"/>
      <c r="C174" s="303"/>
      <c r="D174" s="256"/>
      <c r="E174" s="256"/>
    </row>
    <row r="175" spans="1:6" x14ac:dyDescent="0.25">
      <c r="A175" s="256" t="s">
        <v>1148</v>
      </c>
      <c r="B175" s="326">
        <v>3.09E-2</v>
      </c>
      <c r="C175" s="326"/>
      <c r="D175" s="327">
        <v>5.5300000000000002E-2</v>
      </c>
      <c r="E175" s="327"/>
    </row>
    <row r="176" spans="1:6" x14ac:dyDescent="0.25">
      <c r="A176" s="256" t="s">
        <v>1149</v>
      </c>
      <c r="B176" s="326">
        <v>1.89E-2</v>
      </c>
      <c r="C176" s="326"/>
      <c r="D176" s="327">
        <v>3.4599999999999999E-2</v>
      </c>
      <c r="E176" s="327"/>
    </row>
    <row r="177" spans="1:5" x14ac:dyDescent="0.25">
      <c r="A177" s="256" t="s">
        <v>1150</v>
      </c>
      <c r="B177" s="326">
        <v>0.1759</v>
      </c>
      <c r="C177" s="326"/>
      <c r="D177" s="327">
        <v>0.29339999999999999</v>
      </c>
      <c r="E177" s="327"/>
    </row>
    <row r="178" spans="1:5" x14ac:dyDescent="0.25">
      <c r="A178" s="256" t="s">
        <v>1151</v>
      </c>
      <c r="B178" s="326">
        <v>0.38869999999999999</v>
      </c>
      <c r="C178" s="326"/>
      <c r="D178" s="327">
        <v>0.37480000000000002</v>
      </c>
      <c r="E178" s="327"/>
    </row>
    <row r="179" spans="1:5" x14ac:dyDescent="0.25">
      <c r="A179" s="256" t="s">
        <v>1152</v>
      </c>
      <c r="B179" s="326">
        <v>1.84E-2</v>
      </c>
      <c r="C179" s="326"/>
      <c r="D179" s="327">
        <v>2.8199999999999999E-2</v>
      </c>
      <c r="E179" s="327"/>
    </row>
    <row r="180" spans="1:5" x14ac:dyDescent="0.25">
      <c r="A180" s="280"/>
      <c r="B180" s="305"/>
      <c r="C180" s="308"/>
      <c r="D180" s="257"/>
      <c r="E180" s="255"/>
    </row>
    <row r="181" spans="1:5" x14ac:dyDescent="0.25">
      <c r="A181" s="273" t="s">
        <v>927</v>
      </c>
      <c r="B181" s="303"/>
      <c r="C181" s="303"/>
      <c r="D181" s="256"/>
      <c r="E181" s="256"/>
    </row>
    <row r="182" spans="1:5" x14ac:dyDescent="0.25">
      <c r="A182" s="280" t="s">
        <v>926</v>
      </c>
      <c r="B182" s="326">
        <v>9.74E-2</v>
      </c>
      <c r="C182" s="326"/>
      <c r="D182" s="327">
        <v>0.1145</v>
      </c>
      <c r="E182" s="327"/>
    </row>
    <row r="183" spans="1:5" x14ac:dyDescent="0.25">
      <c r="A183" s="256" t="s">
        <v>929</v>
      </c>
      <c r="B183" s="326">
        <v>3.4500000000000003E-2</v>
      </c>
      <c r="C183" s="326"/>
      <c r="D183" s="327">
        <v>3.1099999999999999E-2</v>
      </c>
      <c r="E183" s="327"/>
    </row>
    <row r="184" spans="1:5" x14ac:dyDescent="0.25">
      <c r="A184" s="256" t="s">
        <v>930</v>
      </c>
      <c r="B184" s="326">
        <v>0.2001</v>
      </c>
      <c r="C184" s="326"/>
      <c r="D184" s="327">
        <v>0.15049999999999999</v>
      </c>
      <c r="E184" s="327"/>
    </row>
    <row r="185" spans="1:5" x14ac:dyDescent="0.25">
      <c r="A185" s="256" t="s">
        <v>1136</v>
      </c>
      <c r="B185" s="326">
        <v>0.5252</v>
      </c>
      <c r="C185" s="326"/>
      <c r="D185" s="327">
        <v>0.58709999999999996</v>
      </c>
      <c r="E185" s="327"/>
    </row>
    <row r="186" spans="1:5" x14ac:dyDescent="0.25">
      <c r="A186" s="280"/>
      <c r="B186" s="303"/>
      <c r="C186" s="308"/>
      <c r="D186" s="256"/>
      <c r="E186" s="255"/>
    </row>
    <row r="187" spans="1:5" x14ac:dyDescent="0.25">
      <c r="A187" s="273" t="s">
        <v>1153</v>
      </c>
      <c r="B187" s="303"/>
      <c r="C187" s="303"/>
      <c r="D187" s="256"/>
      <c r="E187" s="256"/>
    </row>
    <row r="188" spans="1:5" ht="26.4" x14ac:dyDescent="0.25">
      <c r="A188" s="281" t="s">
        <v>1137</v>
      </c>
      <c r="B188" s="331">
        <v>1.18</v>
      </c>
      <c r="C188" s="331"/>
      <c r="D188" s="332">
        <v>2.4</v>
      </c>
      <c r="E188" s="332"/>
    </row>
    <row r="189" spans="1:5" x14ac:dyDescent="0.25">
      <c r="A189" s="281" t="s">
        <v>1138</v>
      </c>
      <c r="B189" s="326">
        <v>0.1191</v>
      </c>
      <c r="C189" s="326"/>
      <c r="D189" s="327">
        <v>0.2432</v>
      </c>
      <c r="E189" s="327"/>
    </row>
    <row r="190" spans="1:5" x14ac:dyDescent="0.25">
      <c r="A190" s="256"/>
      <c r="B190" s="303"/>
      <c r="C190" s="309"/>
      <c r="D190" s="256"/>
      <c r="E190" s="254"/>
    </row>
    <row r="191" spans="1:5" x14ac:dyDescent="0.25">
      <c r="A191" s="273" t="s">
        <v>928</v>
      </c>
      <c r="B191" s="303"/>
      <c r="C191" s="303"/>
      <c r="D191" s="256"/>
      <c r="E191" s="256"/>
    </row>
    <row r="192" spans="1:5" x14ac:dyDescent="0.25">
      <c r="A192" s="256" t="s">
        <v>951</v>
      </c>
      <c r="B192" s="340">
        <v>63</v>
      </c>
      <c r="C192" s="340"/>
      <c r="D192" s="328">
        <v>56</v>
      </c>
      <c r="E192" s="328"/>
    </row>
    <row r="193" spans="1:6" x14ac:dyDescent="0.25">
      <c r="A193" s="256" t="s">
        <v>1139</v>
      </c>
      <c r="B193" s="329" t="s">
        <v>1176</v>
      </c>
      <c r="C193" s="329"/>
      <c r="D193" s="330" t="s">
        <v>1176</v>
      </c>
      <c r="E193" s="330"/>
    </row>
    <row r="194" spans="1:6" x14ac:dyDescent="0.25">
      <c r="A194" s="253"/>
      <c r="B194" s="268"/>
      <c r="C194" s="268"/>
      <c r="D194" s="268"/>
      <c r="E194" s="268"/>
    </row>
    <row r="195" spans="1:6" x14ac:dyDescent="0.25">
      <c r="A195" s="253"/>
      <c r="B195" s="253"/>
      <c r="C195" s="253"/>
      <c r="D195" s="253"/>
      <c r="E195" s="253"/>
    </row>
    <row r="196" spans="1:6" ht="29.4" customHeight="1" x14ac:dyDescent="0.25">
      <c r="A196" s="339" t="s">
        <v>1177</v>
      </c>
      <c r="B196" s="339"/>
      <c r="C196" s="339"/>
      <c r="D196" s="339"/>
      <c r="E196" s="339"/>
    </row>
    <row r="197" spans="1:6" ht="27" customHeight="1" x14ac:dyDescent="0.25">
      <c r="A197" s="339" t="s">
        <v>1178</v>
      </c>
      <c r="B197" s="339"/>
      <c r="C197" s="339"/>
      <c r="D197" s="339"/>
      <c r="E197" s="339"/>
    </row>
    <row r="198" spans="1:6" ht="24" customHeight="1" x14ac:dyDescent="0.25">
      <c r="A198" s="339" t="s">
        <v>1190</v>
      </c>
      <c r="B198" s="339"/>
      <c r="C198" s="339"/>
      <c r="D198" s="339"/>
      <c r="E198" s="339"/>
    </row>
    <row r="201" spans="1:6" x14ac:dyDescent="0.25">
      <c r="A201" s="253" t="s">
        <v>1179</v>
      </c>
      <c r="B201" s="256" t="s">
        <v>1183</v>
      </c>
      <c r="E201" s="253" t="s">
        <v>1140</v>
      </c>
    </row>
    <row r="202" spans="1:6" x14ac:dyDescent="0.25">
      <c r="A202" s="282" t="s">
        <v>1189</v>
      </c>
      <c r="B202" s="253" t="s">
        <v>952</v>
      </c>
      <c r="E202" s="253" t="s">
        <v>1154</v>
      </c>
    </row>
    <row r="203" spans="1:6" x14ac:dyDescent="0.25">
      <c r="A203" s="283" t="s">
        <v>1187</v>
      </c>
      <c r="B203" s="264" t="s">
        <v>1188</v>
      </c>
      <c r="E203" s="283" t="s">
        <v>1188</v>
      </c>
    </row>
    <row r="205" spans="1:6" ht="17.399999999999999" x14ac:dyDescent="0.3">
      <c r="A205" s="336" t="s">
        <v>950</v>
      </c>
      <c r="B205" s="336"/>
      <c r="C205" s="336"/>
      <c r="D205" s="336"/>
      <c r="E205" s="336"/>
      <c r="F205" s="336"/>
    </row>
    <row r="206" spans="1:6" ht="30" customHeight="1" x14ac:dyDescent="0.25">
      <c r="A206" s="337" t="s">
        <v>1180</v>
      </c>
      <c r="B206" s="337"/>
      <c r="C206" s="337"/>
      <c r="D206" s="337"/>
      <c r="E206" s="337"/>
      <c r="F206" s="337"/>
    </row>
    <row r="207" spans="1:6" x14ac:dyDescent="0.25">
      <c r="A207" s="338" t="s">
        <v>1181</v>
      </c>
      <c r="B207" s="338"/>
      <c r="C207" s="338"/>
      <c r="D207" s="338"/>
      <c r="E207" s="338"/>
      <c r="F207" s="338"/>
    </row>
  </sheetData>
  <mergeCells count="37">
    <mergeCell ref="A207:F207"/>
    <mergeCell ref="A196:E196"/>
    <mergeCell ref="A197:E197"/>
    <mergeCell ref="A198:E198"/>
    <mergeCell ref="B192:C192"/>
    <mergeCell ref="A1:F1"/>
    <mergeCell ref="B166:C166"/>
    <mergeCell ref="D166:E166"/>
    <mergeCell ref="A205:F205"/>
    <mergeCell ref="A206:F206"/>
    <mergeCell ref="D192:E192"/>
    <mergeCell ref="B193:C193"/>
    <mergeCell ref="D193:E193"/>
    <mergeCell ref="B185:C185"/>
    <mergeCell ref="D185:E185"/>
    <mergeCell ref="B188:C188"/>
    <mergeCell ref="D188:E188"/>
    <mergeCell ref="B189:C189"/>
    <mergeCell ref="D189:E189"/>
    <mergeCell ref="B182:C182"/>
    <mergeCell ref="D182:E182"/>
    <mergeCell ref="B183:C183"/>
    <mergeCell ref="D183:E183"/>
    <mergeCell ref="B184:C184"/>
    <mergeCell ref="D184:E184"/>
    <mergeCell ref="B177:C177"/>
    <mergeCell ref="D177:E177"/>
    <mergeCell ref="B178:C178"/>
    <mergeCell ref="D178:E178"/>
    <mergeCell ref="B179:C179"/>
    <mergeCell ref="D179:E179"/>
    <mergeCell ref="B167:C167"/>
    <mergeCell ref="D167:E167"/>
    <mergeCell ref="B175:C175"/>
    <mergeCell ref="D175:E175"/>
    <mergeCell ref="B176:C176"/>
    <mergeCell ref="D176:E176"/>
  </mergeCells>
  <pageMargins left="0.7" right="0.7" top="0.75" bottom="0.75" header="0.3" footer="0.3"/>
  <pageSetup paperSize="9" scale="78" orientation="portrait" r:id="rId1"/>
  <rowBreaks count="4" manualBreakCount="4">
    <brk id="38" max="5" man="1"/>
    <brk id="75" max="5" man="1"/>
    <brk id="114" max="5" man="1"/>
    <brk id="16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82"/>
  <sheetViews>
    <sheetView view="pageBreakPreview" zoomScale="75" zoomScaleNormal="75" zoomScaleSheetLayoutView="75" workbookViewId="0">
      <pane xSplit="3" ySplit="9" topLeftCell="D10" activePane="bottomRight" state="frozen"/>
      <selection activeCell="C52" sqref="C52"/>
      <selection pane="topRight" activeCell="C52" sqref="C52"/>
      <selection pane="bottomLeft" activeCell="C52" sqref="C52"/>
      <selection pane="bottomRight" activeCell="N36" sqref="N36"/>
    </sheetView>
  </sheetViews>
  <sheetFormatPr defaultColWidth="9.109375" defaultRowHeight="13.8" x14ac:dyDescent="0.25"/>
  <cols>
    <col min="1" max="1" width="18.6640625" style="3" customWidth="1"/>
    <col min="2" max="2" width="23.44140625" style="3" customWidth="1"/>
    <col min="3" max="3" width="7.88671875" style="2" hidden="1" customWidth="1"/>
    <col min="4" max="4" width="14.5546875" style="2" hidden="1" customWidth="1"/>
    <col min="5" max="5" width="6.88671875" style="2" hidden="1" customWidth="1"/>
    <col min="6" max="6" width="13.88671875" style="2" hidden="1" customWidth="1"/>
    <col min="7" max="7" width="7.44140625" style="2" hidden="1" customWidth="1"/>
    <col min="8" max="8" width="1.33203125" style="2" customWidth="1"/>
    <col min="9" max="9" width="8.109375" style="2" customWidth="1"/>
    <col min="10" max="10" width="1.6640625" style="2" customWidth="1"/>
    <col min="11" max="11" width="6.109375" style="2" customWidth="1"/>
    <col min="12" max="12" width="8.88671875" style="2" customWidth="1"/>
    <col min="13" max="13" width="6.109375" style="2" customWidth="1"/>
    <col min="14" max="14" width="8.33203125" style="2" customWidth="1"/>
    <col min="15" max="15" width="7.88671875" style="2" customWidth="1"/>
    <col min="16" max="16" width="1.33203125" style="2" customWidth="1"/>
    <col min="17" max="17" width="10.109375" style="51" customWidth="1"/>
    <col min="18" max="18" width="1.33203125" style="51" customWidth="1"/>
    <col min="19" max="19" width="6.109375" style="2" customWidth="1"/>
    <col min="20" max="20" width="10" style="51" customWidth="1"/>
    <col min="21" max="21" width="2.109375" style="51" customWidth="1"/>
    <col min="22" max="22" width="6.109375" style="2" customWidth="1"/>
    <col min="23" max="24" width="9.109375" style="3" customWidth="1"/>
    <col min="25" max="26" width="14.33203125" style="51" customWidth="1"/>
    <col min="27" max="16384" width="9.109375" style="3"/>
  </cols>
  <sheetData>
    <row r="1" spans="1:26" ht="21" x14ac:dyDescent="0.4">
      <c r="A1" s="12" t="s">
        <v>290</v>
      </c>
      <c r="B1" s="12"/>
      <c r="C1" s="16"/>
      <c r="D1" s="16"/>
      <c r="E1" s="12"/>
      <c r="F1" s="16"/>
      <c r="G1" s="12"/>
      <c r="H1" s="12"/>
      <c r="I1" s="16"/>
      <c r="J1" s="16"/>
      <c r="K1" s="12"/>
      <c r="L1" s="16"/>
      <c r="M1" s="12"/>
      <c r="N1" s="16"/>
      <c r="O1" s="12"/>
      <c r="P1" s="12"/>
      <c r="Q1" s="60"/>
      <c r="R1" s="60"/>
      <c r="S1" s="12"/>
      <c r="T1" s="60"/>
      <c r="U1" s="60"/>
      <c r="V1" s="12"/>
      <c r="Y1" s="60"/>
      <c r="Z1" s="60"/>
    </row>
    <row r="2" spans="1:26" ht="21" x14ac:dyDescent="0.4">
      <c r="A2" s="13" t="s">
        <v>291</v>
      </c>
      <c r="B2" s="13"/>
      <c r="C2" s="18"/>
      <c r="D2" s="18"/>
      <c r="E2" s="13"/>
      <c r="F2" s="18"/>
      <c r="G2" s="13"/>
      <c r="H2" s="13"/>
      <c r="I2" s="18"/>
      <c r="J2" s="18"/>
      <c r="K2" s="13"/>
      <c r="L2" s="18"/>
      <c r="M2" s="13"/>
      <c r="N2" s="18"/>
      <c r="O2" s="13"/>
      <c r="P2" s="13"/>
      <c r="Q2" s="61"/>
      <c r="R2" s="61"/>
      <c r="S2" s="13"/>
      <c r="T2" s="61"/>
      <c r="U2" s="61"/>
      <c r="V2" s="13"/>
      <c r="Y2" s="61"/>
      <c r="Z2" s="61"/>
    </row>
    <row r="3" spans="1:26" ht="23.4" customHeight="1" x14ac:dyDescent="0.25">
      <c r="A3" s="14" t="s">
        <v>486</v>
      </c>
      <c r="B3" s="14"/>
      <c r="C3" s="3"/>
      <c r="D3" s="3"/>
      <c r="E3" s="75"/>
      <c r="F3" s="3"/>
      <c r="G3" s="75"/>
      <c r="H3" s="75"/>
      <c r="I3" s="3"/>
      <c r="J3" s="3"/>
      <c r="K3" s="75"/>
      <c r="L3" s="3"/>
      <c r="M3" s="75"/>
      <c r="N3" s="3"/>
      <c r="O3" s="75"/>
      <c r="P3" s="75"/>
      <c r="S3" s="75"/>
      <c r="V3" s="75"/>
    </row>
    <row r="4" spans="1:26" x14ac:dyDescent="0.25">
      <c r="D4" s="4" t="s">
        <v>468</v>
      </c>
      <c r="E4" s="4"/>
      <c r="F4" s="4" t="s">
        <v>468</v>
      </c>
      <c r="G4" s="4"/>
      <c r="H4" s="4"/>
      <c r="I4" s="4" t="s">
        <v>485</v>
      </c>
      <c r="J4" s="4"/>
      <c r="K4" s="4"/>
      <c r="L4" s="4"/>
      <c r="M4" s="4"/>
      <c r="N4" s="4" t="s">
        <v>419</v>
      </c>
      <c r="O4" s="4"/>
      <c r="P4" s="4"/>
      <c r="Q4" s="4" t="str">
        <f>+I4</f>
        <v>Nine Months</v>
      </c>
      <c r="R4" s="4"/>
      <c r="S4" s="4"/>
      <c r="T4" s="4" t="str">
        <f>+Q4</f>
        <v>Nine Months</v>
      </c>
      <c r="U4" s="4"/>
      <c r="V4" s="4"/>
      <c r="Y4" s="45"/>
      <c r="Z4" s="45"/>
    </row>
    <row r="5" spans="1:26" x14ac:dyDescent="0.25">
      <c r="D5" s="4" t="s">
        <v>465</v>
      </c>
      <c r="E5" s="4"/>
      <c r="F5" s="4" t="s">
        <v>465</v>
      </c>
      <c r="G5" s="4"/>
      <c r="H5" s="4"/>
      <c r="I5" s="4" t="s">
        <v>465</v>
      </c>
      <c r="J5" s="4"/>
      <c r="K5" s="4"/>
      <c r="L5" s="4"/>
      <c r="M5" s="4"/>
      <c r="N5" s="4"/>
      <c r="O5" s="4"/>
      <c r="P5" s="4"/>
      <c r="Q5" s="4" t="s">
        <v>465</v>
      </c>
      <c r="R5" s="4"/>
      <c r="S5" s="4"/>
      <c r="T5" s="45" t="s">
        <v>419</v>
      </c>
      <c r="U5" s="45"/>
      <c r="V5" s="4"/>
      <c r="Y5" s="45" t="s">
        <v>469</v>
      </c>
      <c r="Z5" s="45" t="s">
        <v>470</v>
      </c>
    </row>
    <row r="6" spans="1:26" x14ac:dyDescent="0.25">
      <c r="A6" s="1"/>
      <c r="C6" s="4" t="s">
        <v>292</v>
      </c>
      <c r="D6" s="9" t="s">
        <v>466</v>
      </c>
      <c r="E6" s="62" t="s">
        <v>392</v>
      </c>
      <c r="F6" s="9" t="s">
        <v>467</v>
      </c>
      <c r="G6" s="62" t="s">
        <v>392</v>
      </c>
      <c r="H6" s="62"/>
      <c r="I6" s="167" t="s">
        <v>484</v>
      </c>
      <c r="J6" s="167"/>
      <c r="K6" s="62" t="s">
        <v>392</v>
      </c>
      <c r="L6" s="4" t="s">
        <v>417</v>
      </c>
      <c r="M6" s="62" t="s">
        <v>392</v>
      </c>
      <c r="N6" s="4" t="s">
        <v>417</v>
      </c>
      <c r="O6" s="62" t="s">
        <v>392</v>
      </c>
      <c r="P6" s="62"/>
      <c r="Q6" s="9" t="s">
        <v>487</v>
      </c>
      <c r="R6" s="9"/>
      <c r="S6" s="62" t="s">
        <v>392</v>
      </c>
      <c r="T6" s="45" t="s">
        <v>418</v>
      </c>
      <c r="U6" s="45"/>
      <c r="V6" s="62" t="s">
        <v>392</v>
      </c>
      <c r="Y6" s="45" t="s">
        <v>293</v>
      </c>
      <c r="Z6" s="45" t="s">
        <v>293</v>
      </c>
    </row>
    <row r="7" spans="1:26" x14ac:dyDescent="0.25">
      <c r="A7" s="165" t="s">
        <v>489</v>
      </c>
      <c r="D7" s="19" t="s">
        <v>293</v>
      </c>
      <c r="F7" s="19" t="s">
        <v>293</v>
      </c>
      <c r="I7" s="19"/>
      <c r="J7" s="19"/>
      <c r="L7" s="19"/>
      <c r="N7" s="19"/>
      <c r="Q7" s="19"/>
      <c r="R7" s="19"/>
      <c r="T7" s="19"/>
      <c r="U7" s="19"/>
      <c r="Y7" s="58"/>
      <c r="Z7" s="58"/>
    </row>
    <row r="8" spans="1:26" x14ac:dyDescent="0.25">
      <c r="N8" s="170"/>
      <c r="Q8" s="176"/>
      <c r="R8" s="58"/>
      <c r="T8" s="176"/>
      <c r="U8" s="58"/>
      <c r="Y8" s="58"/>
      <c r="Z8" s="58"/>
    </row>
    <row r="9" spans="1:26" hidden="1" x14ac:dyDescent="0.25">
      <c r="N9" s="170"/>
      <c r="Q9" s="176"/>
      <c r="R9" s="58"/>
      <c r="T9" s="176"/>
      <c r="U9" s="58"/>
      <c r="Y9" s="58"/>
      <c r="Z9" s="58"/>
    </row>
    <row r="10" spans="1:26" hidden="1" x14ac:dyDescent="0.25">
      <c r="N10" s="170"/>
      <c r="Q10" s="176"/>
      <c r="R10" s="58"/>
      <c r="T10" s="176"/>
      <c r="U10" s="164"/>
      <c r="Y10" s="58"/>
      <c r="Z10" s="58"/>
    </row>
    <row r="11" spans="1:26" x14ac:dyDescent="0.25">
      <c r="A11" s="3" t="s">
        <v>294</v>
      </c>
      <c r="B11" s="1"/>
      <c r="C11" s="2">
        <v>1</v>
      </c>
      <c r="D11" s="21" t="e">
        <f>#REF!</f>
        <v>#REF!</v>
      </c>
      <c r="E11" s="105"/>
      <c r="F11" s="21" t="e">
        <f>#REF!</f>
        <v>#REF!</v>
      </c>
      <c r="G11" s="105"/>
      <c r="H11" s="105"/>
      <c r="I11" s="169" t="e">
        <f>+#REF!/1000000</f>
        <v>#REF!</v>
      </c>
      <c r="J11" s="166"/>
      <c r="K11" s="158"/>
      <c r="L11" s="169" t="e">
        <f>+#REF!/1000000</f>
        <v>#REF!</v>
      </c>
      <c r="M11" s="158"/>
      <c r="N11" s="169" t="e">
        <f>+I11-L11</f>
        <v>#REF!</v>
      </c>
      <c r="O11" s="158" t="e">
        <f>+N11/L11</f>
        <v>#REF!</v>
      </c>
      <c r="P11" s="158"/>
      <c r="Q11" s="177" t="e">
        <f>+#REF!/1000000</f>
        <v>#REF!</v>
      </c>
      <c r="R11" s="156"/>
      <c r="S11" s="157"/>
      <c r="T11" s="177" t="e">
        <f>+I11-Q11</f>
        <v>#REF!</v>
      </c>
      <c r="U11" s="156"/>
      <c r="V11" s="158" t="e">
        <f>+T11/Q11</f>
        <v>#REF!</v>
      </c>
      <c r="Y11" s="54">
        <v>48935036.050000004</v>
      </c>
      <c r="Z11" s="54">
        <v>24827813</v>
      </c>
    </row>
    <row r="12" spans="1:26" x14ac:dyDescent="0.25">
      <c r="B12" s="1"/>
      <c r="D12" s="5"/>
      <c r="F12" s="5"/>
      <c r="I12" s="170"/>
      <c r="J12" s="106"/>
      <c r="L12" s="170"/>
      <c r="N12" s="170"/>
      <c r="Q12" s="178"/>
      <c r="R12" s="156"/>
      <c r="T12" s="178"/>
      <c r="U12" s="156"/>
      <c r="Y12" s="53"/>
      <c r="Z12" s="53"/>
    </row>
    <row r="13" spans="1:26" x14ac:dyDescent="0.25">
      <c r="A13" s="3" t="s">
        <v>221</v>
      </c>
      <c r="B13" s="1"/>
      <c r="C13" s="2">
        <v>2</v>
      </c>
      <c r="D13" s="5" t="e">
        <f>#REF!</f>
        <v>#REF!</v>
      </c>
      <c r="E13" s="105" t="e">
        <f>+D13/D$13</f>
        <v>#REF!</v>
      </c>
      <c r="F13" s="5" t="e">
        <f>#REF!</f>
        <v>#REF!</v>
      </c>
      <c r="G13" s="105" t="e">
        <f>+F13/F$13</f>
        <v>#REF!</v>
      </c>
      <c r="H13" s="105"/>
      <c r="I13" s="170" t="e">
        <f>+#REF!/1000000</f>
        <v>#REF!</v>
      </c>
      <c r="J13" s="106"/>
      <c r="K13" s="158" t="e">
        <f>+I13/I$13</f>
        <v>#REF!</v>
      </c>
      <c r="L13" s="170" t="e">
        <f>+#REF!/1000000</f>
        <v>#REF!</v>
      </c>
      <c r="M13" s="158" t="e">
        <f>+L13/L$13</f>
        <v>#REF!</v>
      </c>
      <c r="N13" s="170" t="e">
        <f>+I13-L13</f>
        <v>#REF!</v>
      </c>
      <c r="O13" s="158" t="e">
        <f>+N13/L13</f>
        <v>#REF!</v>
      </c>
      <c r="P13" s="158"/>
      <c r="Q13" s="178" t="e">
        <f>+#REF!/1000000</f>
        <v>#REF!</v>
      </c>
      <c r="R13" s="156"/>
      <c r="S13" s="158" t="e">
        <f>+Q13/Q$13</f>
        <v>#REF!</v>
      </c>
      <c r="T13" s="178" t="e">
        <f>+I13-Q13</f>
        <v>#REF!</v>
      </c>
      <c r="U13" s="156"/>
      <c r="V13" s="158" t="e">
        <f>+T13/Q13</f>
        <v>#REF!</v>
      </c>
      <c r="Y13" s="53">
        <v>45267857.610000007</v>
      </c>
      <c r="Z13" s="53">
        <v>23064761</v>
      </c>
    </row>
    <row r="14" spans="1:26" x14ac:dyDescent="0.25">
      <c r="B14" s="1"/>
      <c r="D14" s="5"/>
      <c r="F14" s="5"/>
      <c r="I14" s="170"/>
      <c r="J14" s="106"/>
      <c r="L14" s="170"/>
      <c r="N14" s="170"/>
      <c r="Q14" s="178"/>
      <c r="R14" s="156"/>
      <c r="T14" s="178"/>
      <c r="U14" s="156"/>
      <c r="Y14" s="53"/>
      <c r="Z14" s="53"/>
    </row>
    <row r="15" spans="1:26" x14ac:dyDescent="0.25">
      <c r="A15" s="3" t="s">
        <v>318</v>
      </c>
      <c r="B15" s="1"/>
      <c r="C15" s="2">
        <v>3</v>
      </c>
      <c r="D15" s="21" t="e">
        <f>#REF!</f>
        <v>#REF!</v>
      </c>
      <c r="E15" s="105" t="e">
        <f>+D15/D$13</f>
        <v>#REF!</v>
      </c>
      <c r="F15" s="21" t="e">
        <f>#REF!</f>
        <v>#REF!</v>
      </c>
      <c r="G15" s="105" t="e">
        <f>+F15/F$13</f>
        <v>#REF!</v>
      </c>
      <c r="H15" s="105"/>
      <c r="I15" s="169" t="e">
        <f>+#REF!/1000000</f>
        <v>#REF!</v>
      </c>
      <c r="J15" s="166"/>
      <c r="K15" s="158" t="e">
        <f>+I15/I$13</f>
        <v>#REF!</v>
      </c>
      <c r="L15" s="169" t="e">
        <f>+#REF!/1000000</f>
        <v>#REF!</v>
      </c>
      <c r="M15" s="158" t="e">
        <f>+L15/L$13</f>
        <v>#REF!</v>
      </c>
      <c r="N15" s="169" t="e">
        <f>+L15-I15</f>
        <v>#REF!</v>
      </c>
      <c r="O15" s="158" t="e">
        <f>+N15/L15</f>
        <v>#REF!</v>
      </c>
      <c r="P15" s="158"/>
      <c r="Q15" s="177" t="e">
        <f>+#REF!/1000000</f>
        <v>#REF!</v>
      </c>
      <c r="R15" s="156"/>
      <c r="S15" s="158" t="e">
        <f>+Q15/Q$13</f>
        <v>#REF!</v>
      </c>
      <c r="T15" s="177" t="e">
        <f>+I15-Q15</f>
        <v>#REF!</v>
      </c>
      <c r="U15" s="156"/>
      <c r="V15" s="158" t="e">
        <f>+T15/Q15</f>
        <v>#REF!</v>
      </c>
      <c r="Y15" s="54">
        <v>19271876.07</v>
      </c>
      <c r="Z15" s="54">
        <v>10199354</v>
      </c>
    </row>
    <row r="16" spans="1:26" x14ac:dyDescent="0.25">
      <c r="B16" s="1"/>
      <c r="D16" s="5"/>
      <c r="F16" s="5"/>
      <c r="I16" s="170"/>
      <c r="J16" s="106"/>
      <c r="L16" s="170"/>
      <c r="N16" s="170"/>
      <c r="Q16" s="178"/>
      <c r="R16" s="156"/>
      <c r="T16" s="178"/>
      <c r="U16" s="156"/>
      <c r="Y16" s="53"/>
      <c r="Z16" s="53"/>
    </row>
    <row r="17" spans="1:26" x14ac:dyDescent="0.25">
      <c r="A17" s="3" t="s">
        <v>12</v>
      </c>
      <c r="B17" s="1"/>
      <c r="D17" s="5" t="e">
        <f>D13-D15</f>
        <v>#REF!</v>
      </c>
      <c r="E17" s="105" t="e">
        <f>+D17/D$13</f>
        <v>#REF!</v>
      </c>
      <c r="F17" s="5" t="e">
        <f>F13-F15</f>
        <v>#REF!</v>
      </c>
      <c r="G17" s="105" t="e">
        <f>+F17/F$13</f>
        <v>#REF!</v>
      </c>
      <c r="H17" s="105"/>
      <c r="I17" s="170" t="e">
        <f>I13-I15</f>
        <v>#REF!</v>
      </c>
      <c r="J17" s="106"/>
      <c r="K17" s="158" t="e">
        <f>+I17/I$13</f>
        <v>#REF!</v>
      </c>
      <c r="L17" s="170" t="e">
        <f>L13-L15</f>
        <v>#REF!</v>
      </c>
      <c r="M17" s="158" t="e">
        <f>+L17/L$13</f>
        <v>#REF!</v>
      </c>
      <c r="N17" s="170" t="e">
        <f>+I17-L17</f>
        <v>#REF!</v>
      </c>
      <c r="O17" s="158" t="e">
        <f>+N17/L17</f>
        <v>#REF!</v>
      </c>
      <c r="P17" s="158"/>
      <c r="Q17" s="179" t="e">
        <f>Q13-Q15</f>
        <v>#REF!</v>
      </c>
      <c r="R17" s="161"/>
      <c r="S17" s="158" t="e">
        <f>+Q17/Q$13</f>
        <v>#REF!</v>
      </c>
      <c r="T17" s="179" t="e">
        <f>+I17-Q17</f>
        <v>#REF!</v>
      </c>
      <c r="U17" s="161"/>
      <c r="V17" s="158" t="e">
        <f>+T17/Q17</f>
        <v>#REF!</v>
      </c>
      <c r="Y17" s="52">
        <v>25995981.540000007</v>
      </c>
      <c r="Z17" s="52">
        <v>12865407</v>
      </c>
    </row>
    <row r="18" spans="1:26" x14ac:dyDescent="0.25">
      <c r="B18" s="1"/>
      <c r="D18" s="5"/>
      <c r="F18" s="5"/>
      <c r="I18" s="170"/>
      <c r="J18" s="106"/>
      <c r="L18" s="170"/>
      <c r="N18" s="170"/>
      <c r="Q18" s="178"/>
      <c r="R18" s="156"/>
      <c r="T18" s="178"/>
      <c r="U18" s="156"/>
      <c r="Y18" s="53"/>
      <c r="Z18" s="53"/>
    </row>
    <row r="19" spans="1:26" x14ac:dyDescent="0.25">
      <c r="A19" s="3" t="s">
        <v>362</v>
      </c>
      <c r="B19" s="1"/>
      <c r="C19" s="2">
        <v>4</v>
      </c>
      <c r="D19" s="21" t="e">
        <f>#REF!</f>
        <v>#REF!</v>
      </c>
      <c r="E19" s="105" t="e">
        <f>+D19/D$13</f>
        <v>#REF!</v>
      </c>
      <c r="F19" s="21" t="e">
        <f>#REF!</f>
        <v>#REF!</v>
      </c>
      <c r="G19" s="105" t="e">
        <f>+F19/F$13</f>
        <v>#REF!</v>
      </c>
      <c r="H19" s="105"/>
      <c r="I19" s="169" t="e">
        <f>+#REF!/1000000</f>
        <v>#REF!</v>
      </c>
      <c r="J19" s="166"/>
      <c r="K19" s="158" t="e">
        <f>+I19/I$13</f>
        <v>#REF!</v>
      </c>
      <c r="L19" s="169" t="e">
        <f>+#REF!/1000000</f>
        <v>#REF!</v>
      </c>
      <c r="M19" s="158" t="e">
        <f>+L19/L$13</f>
        <v>#REF!</v>
      </c>
      <c r="N19" s="169" t="e">
        <f>+I19-L19</f>
        <v>#REF!</v>
      </c>
      <c r="O19" s="158" t="e">
        <f>+N19/L19</f>
        <v>#REF!</v>
      </c>
      <c r="P19" s="158"/>
      <c r="Q19" s="177" t="e">
        <f>+#REF!/1000000</f>
        <v>#REF!</v>
      </c>
      <c r="R19" s="156"/>
      <c r="S19" s="158" t="e">
        <f>+Q19/Q$13</f>
        <v>#REF!</v>
      </c>
      <c r="T19" s="177" t="e">
        <f>+I19-Q19</f>
        <v>#REF!</v>
      </c>
      <c r="U19" s="156"/>
      <c r="V19" s="158" t="e">
        <f>+T19/Q19</f>
        <v>#REF!</v>
      </c>
      <c r="Y19" s="54">
        <v>3667178.44</v>
      </c>
      <c r="Z19" s="54">
        <v>1763052</v>
      </c>
    </row>
    <row r="20" spans="1:26" x14ac:dyDescent="0.25">
      <c r="B20" s="1"/>
      <c r="D20" s="5"/>
      <c r="F20" s="5"/>
      <c r="I20" s="170"/>
      <c r="J20" s="106"/>
      <c r="K20" s="158"/>
      <c r="L20" s="170"/>
      <c r="M20" s="158"/>
      <c r="N20" s="170"/>
      <c r="O20" s="158"/>
      <c r="P20" s="158"/>
      <c r="Q20" s="178"/>
      <c r="R20" s="156"/>
      <c r="S20" s="158"/>
      <c r="T20" s="178"/>
      <c r="U20" s="156"/>
      <c r="V20" s="158"/>
      <c r="Y20" s="53"/>
      <c r="Z20" s="53"/>
    </row>
    <row r="21" spans="1:26" x14ac:dyDescent="0.25">
      <c r="A21" s="1" t="s">
        <v>222</v>
      </c>
      <c r="B21" s="1"/>
      <c r="D21" s="73" t="e">
        <f>SUM(D17:D19)</f>
        <v>#REF!</v>
      </c>
      <c r="E21" s="105" t="e">
        <f>+D21/D$13</f>
        <v>#REF!</v>
      </c>
      <c r="F21" s="73" t="e">
        <f>SUM(F17:F19)</f>
        <v>#REF!</v>
      </c>
      <c r="G21" s="105" t="e">
        <f>+F21/F$13</f>
        <v>#REF!</v>
      </c>
      <c r="H21" s="105"/>
      <c r="I21" s="170" t="e">
        <f>SUM(I17:I19)</f>
        <v>#REF!</v>
      </c>
      <c r="J21" s="106"/>
      <c r="K21" s="158" t="e">
        <f>+I21/I$13</f>
        <v>#REF!</v>
      </c>
      <c r="L21" s="170" t="e">
        <f>SUM(L17:L19)</f>
        <v>#REF!</v>
      </c>
      <c r="M21" s="158" t="e">
        <f>+L21/L$13</f>
        <v>#REF!</v>
      </c>
      <c r="N21" s="170" t="e">
        <f>SUM(N17:N19)</f>
        <v>#REF!</v>
      </c>
      <c r="O21" s="158" t="e">
        <f>+N21/L21</f>
        <v>#REF!</v>
      </c>
      <c r="P21" s="158"/>
      <c r="Q21" s="178" t="e">
        <f>SUM(Q17:Q19)</f>
        <v>#REF!</v>
      </c>
      <c r="R21" s="156"/>
      <c r="S21" s="158" t="e">
        <f>+Q21/Q$13</f>
        <v>#REF!</v>
      </c>
      <c r="T21" s="178" t="e">
        <f>+I21-Q21</f>
        <v>#REF!</v>
      </c>
      <c r="U21" s="156"/>
      <c r="V21" s="158" t="e">
        <f>+T21/Q21</f>
        <v>#REF!</v>
      </c>
      <c r="Y21" s="53">
        <v>29663159.980000004</v>
      </c>
      <c r="Z21" s="53">
        <v>14628459</v>
      </c>
    </row>
    <row r="22" spans="1:26" x14ac:dyDescent="0.25">
      <c r="B22" s="1"/>
      <c r="I22" s="170"/>
      <c r="J22" s="106"/>
      <c r="L22" s="170"/>
      <c r="N22" s="170"/>
      <c r="Q22" s="178"/>
      <c r="R22" s="156"/>
      <c r="T22" s="178"/>
      <c r="U22" s="156"/>
      <c r="Y22" s="53"/>
      <c r="Z22" s="53"/>
    </row>
    <row r="23" spans="1:26" x14ac:dyDescent="0.25">
      <c r="A23" s="1" t="s">
        <v>223</v>
      </c>
      <c r="B23" s="1"/>
      <c r="I23" s="170"/>
      <c r="J23" s="106"/>
      <c r="L23" s="170"/>
      <c r="N23" s="170"/>
      <c r="Q23" s="178"/>
      <c r="R23" s="156"/>
      <c r="T23" s="178"/>
      <c r="U23" s="156"/>
      <c r="Y23" s="53"/>
      <c r="Z23" s="53"/>
    </row>
    <row r="24" spans="1:26" x14ac:dyDescent="0.25">
      <c r="A24" s="1"/>
      <c r="B24" s="1"/>
      <c r="I24" s="170"/>
      <c r="J24" s="106"/>
      <c r="L24" s="170"/>
      <c r="N24" s="170"/>
      <c r="Q24" s="178"/>
      <c r="R24" s="156"/>
      <c r="T24" s="178"/>
      <c r="U24" s="156"/>
      <c r="Y24" s="53"/>
      <c r="Z24" s="53"/>
    </row>
    <row r="25" spans="1:26" x14ac:dyDescent="0.25">
      <c r="A25" s="3" t="s">
        <v>224</v>
      </c>
      <c r="B25" s="1"/>
      <c r="D25" s="5" t="e">
        <f>+#REF!</f>
        <v>#REF!</v>
      </c>
      <c r="E25" s="105" t="e">
        <f>+D25/D$13</f>
        <v>#REF!</v>
      </c>
      <c r="F25" s="5" t="e">
        <f>+#REF!</f>
        <v>#REF!</v>
      </c>
      <c r="G25" s="105" t="e">
        <f>+F25/F$13</f>
        <v>#REF!</v>
      </c>
      <c r="H25" s="105"/>
      <c r="I25" s="170" t="e">
        <f>+#REF!/1000000</f>
        <v>#REF!</v>
      </c>
      <c r="J25" s="106"/>
      <c r="K25" s="158" t="e">
        <f>+I25/I$13</f>
        <v>#REF!</v>
      </c>
      <c r="L25" s="170" t="e">
        <f>+#REF!/1000000</f>
        <v>#REF!</v>
      </c>
      <c r="M25" s="158" t="e">
        <f>+L25/L$13</f>
        <v>#REF!</v>
      </c>
      <c r="N25" s="170" t="e">
        <f>+L25-I25</f>
        <v>#REF!</v>
      </c>
      <c r="O25" s="158" t="e">
        <f>+N25/L25</f>
        <v>#REF!</v>
      </c>
      <c r="P25" s="158"/>
      <c r="Q25" s="179" t="e">
        <f>+#REF!/1000000</f>
        <v>#REF!</v>
      </c>
      <c r="R25" s="161"/>
      <c r="S25" s="158" t="e">
        <f>+Q25/Q$13</f>
        <v>#REF!</v>
      </c>
      <c r="T25" s="179" t="e">
        <f>+I25-Q25</f>
        <v>#REF!</v>
      </c>
      <c r="U25" s="161"/>
      <c r="V25" s="158" t="e">
        <f>+T25/Q25</f>
        <v>#REF!</v>
      </c>
      <c r="Y25" s="52">
        <v>5865691.6399999987</v>
      </c>
      <c r="Z25" s="52">
        <v>3449722</v>
      </c>
    </row>
    <row r="26" spans="1:26" x14ac:dyDescent="0.25">
      <c r="A26" s="1"/>
      <c r="B26" s="1"/>
      <c r="D26" s="5"/>
      <c r="E26" s="3"/>
      <c r="F26" s="5"/>
      <c r="G26" s="3"/>
      <c r="H26" s="3"/>
      <c r="I26" s="170"/>
      <c r="J26" s="106"/>
      <c r="K26" s="158"/>
      <c r="L26" s="170"/>
      <c r="M26" s="158"/>
      <c r="N26" s="170"/>
      <c r="O26" s="158"/>
      <c r="P26" s="158"/>
      <c r="Q26" s="179"/>
      <c r="R26" s="161"/>
      <c r="S26" s="158"/>
      <c r="T26" s="179"/>
      <c r="U26" s="161"/>
      <c r="V26" s="158"/>
      <c r="Y26" s="52"/>
      <c r="Z26" s="52"/>
    </row>
    <row r="27" spans="1:26" x14ac:dyDescent="0.25">
      <c r="A27" s="3" t="s">
        <v>225</v>
      </c>
      <c r="B27" s="1"/>
      <c r="D27" s="5" t="e">
        <f>#REF!</f>
        <v>#REF!</v>
      </c>
      <c r="E27" s="105" t="e">
        <f>+D27/D$13</f>
        <v>#REF!</v>
      </c>
      <c r="F27" s="5" t="e">
        <f>#REF!</f>
        <v>#REF!</v>
      </c>
      <c r="G27" s="105" t="e">
        <f>+F27/F$13</f>
        <v>#REF!</v>
      </c>
      <c r="H27" s="105"/>
      <c r="I27" s="170" t="e">
        <f>+#REF!/1000000</f>
        <v>#REF!</v>
      </c>
      <c r="J27" s="106"/>
      <c r="K27" s="158" t="e">
        <f>+I27/I$13</f>
        <v>#REF!</v>
      </c>
      <c r="L27" s="170" t="e">
        <f>+#REF!/1000000</f>
        <v>#REF!</v>
      </c>
      <c r="M27" s="158" t="e">
        <f>+L27/L$13</f>
        <v>#REF!</v>
      </c>
      <c r="N27" s="170" t="e">
        <f>+L27-I27</f>
        <v>#REF!</v>
      </c>
      <c r="O27" s="158" t="e">
        <f>+N27/L27</f>
        <v>#REF!</v>
      </c>
      <c r="P27" s="158"/>
      <c r="Q27" s="178" t="e">
        <f>+#REF!/1000000</f>
        <v>#REF!</v>
      </c>
      <c r="R27" s="156"/>
      <c r="S27" s="158" t="e">
        <f>+Q27/Q$13</f>
        <v>#REF!</v>
      </c>
      <c r="T27" s="178" t="e">
        <f>+I27-Q27</f>
        <v>#REF!</v>
      </c>
      <c r="U27" s="156"/>
      <c r="V27" s="158" t="e">
        <f>+T27/Q27</f>
        <v>#REF!</v>
      </c>
      <c r="Y27" s="53">
        <v>8008142.4600000009</v>
      </c>
      <c r="Z27" s="53">
        <v>4697649</v>
      </c>
    </row>
    <row r="28" spans="1:26" x14ac:dyDescent="0.25">
      <c r="B28" s="1"/>
      <c r="D28" s="5"/>
      <c r="E28" s="3"/>
      <c r="F28" s="5"/>
      <c r="G28" s="3"/>
      <c r="H28" s="3"/>
      <c r="I28" s="170"/>
      <c r="J28" s="106"/>
      <c r="K28" s="158"/>
      <c r="L28" s="170"/>
      <c r="M28" s="158"/>
      <c r="N28" s="170"/>
      <c r="O28" s="158"/>
      <c r="P28" s="158"/>
      <c r="Q28" s="178"/>
      <c r="R28" s="156"/>
      <c r="S28" s="158"/>
      <c r="T28" s="178"/>
      <c r="U28" s="156"/>
      <c r="V28" s="158"/>
      <c r="Y28" s="53"/>
      <c r="Z28" s="53"/>
    </row>
    <row r="29" spans="1:26" x14ac:dyDescent="0.25">
      <c r="A29" s="3" t="s">
        <v>363</v>
      </c>
      <c r="B29" s="1"/>
      <c r="D29" s="90" t="e">
        <f>+I29-Y29</f>
        <v>#REF!</v>
      </c>
      <c r="E29" s="105" t="e">
        <f>+D29/D$13</f>
        <v>#REF!</v>
      </c>
      <c r="F29" s="90" t="e">
        <f>+Q29-Z29</f>
        <v>#REF!</v>
      </c>
      <c r="G29" s="105" t="e">
        <f>+F29/F$13</f>
        <v>#REF!</v>
      </c>
      <c r="H29" s="105"/>
      <c r="I29" s="171" t="e">
        <f>+#REF!/1000000</f>
        <v>#REF!</v>
      </c>
      <c r="J29" s="140"/>
      <c r="K29" s="158" t="e">
        <f>+I29/I$13</f>
        <v>#REF!</v>
      </c>
      <c r="L29" s="171" t="e">
        <f>+#REF!/1000000</f>
        <v>#REF!</v>
      </c>
      <c r="M29" s="158" t="e">
        <f>+L29/L$13</f>
        <v>#REF!</v>
      </c>
      <c r="N29" s="171" t="e">
        <f>+L29-I29</f>
        <v>#REF!</v>
      </c>
      <c r="O29" s="158" t="e">
        <f>+N29/L29</f>
        <v>#REF!</v>
      </c>
      <c r="P29" s="158"/>
      <c r="Q29" s="180" t="e">
        <f>+#REF!/1000000</f>
        <v>#REF!</v>
      </c>
      <c r="R29" s="163"/>
      <c r="S29" s="158" t="e">
        <f>+Q29/Q$13</f>
        <v>#REF!</v>
      </c>
      <c r="T29" s="180" t="e">
        <f>+I29-Q29</f>
        <v>#REF!</v>
      </c>
      <c r="U29" s="163"/>
      <c r="V29" s="158" t="e">
        <f>+T29/Q29</f>
        <v>#REF!</v>
      </c>
      <c r="Y29" s="91">
        <v>4277517.75</v>
      </c>
      <c r="Z29" s="91">
        <v>6927343</v>
      </c>
    </row>
    <row r="30" spans="1:26" x14ac:dyDescent="0.25">
      <c r="A30" s="1"/>
      <c r="B30" s="1"/>
      <c r="E30" s="3"/>
      <c r="G30" s="3"/>
      <c r="H30" s="3"/>
      <c r="I30" s="170"/>
      <c r="J30" s="106"/>
      <c r="K30" s="3"/>
      <c r="L30" s="170"/>
      <c r="M30" s="3"/>
      <c r="N30" s="170"/>
      <c r="O30" s="3"/>
      <c r="P30" s="3"/>
      <c r="Q30" s="179"/>
      <c r="R30" s="161"/>
      <c r="S30" s="3"/>
      <c r="T30" s="179"/>
      <c r="U30" s="161"/>
      <c r="V30" s="3"/>
      <c r="Y30" s="52"/>
      <c r="Z30" s="52"/>
    </row>
    <row r="31" spans="1:26" x14ac:dyDescent="0.25">
      <c r="A31" s="1" t="s">
        <v>226</v>
      </c>
      <c r="B31" s="1"/>
      <c r="C31" s="2">
        <v>5</v>
      </c>
      <c r="D31" s="73" t="e">
        <f>D21-D25-D27-D29</f>
        <v>#REF!</v>
      </c>
      <c r="E31" s="105" t="e">
        <f>+D31/D$13</f>
        <v>#REF!</v>
      </c>
      <c r="F31" s="73" t="e">
        <f>F21-F25-F27-F29</f>
        <v>#REF!</v>
      </c>
      <c r="G31" s="105" t="e">
        <f>+F31/F$13</f>
        <v>#REF!</v>
      </c>
      <c r="H31" s="105"/>
      <c r="I31" s="170" t="e">
        <f>I21-I25-I27-I29</f>
        <v>#REF!</v>
      </c>
      <c r="J31" s="106"/>
      <c r="K31" s="158" t="e">
        <f>+I31/I$13</f>
        <v>#REF!</v>
      </c>
      <c r="L31" s="170" t="e">
        <f>L21-L25-L27-L29</f>
        <v>#REF!</v>
      </c>
      <c r="M31" s="158" t="e">
        <f>+L31/L$13</f>
        <v>#REF!</v>
      </c>
      <c r="N31" s="170" t="e">
        <f>+I31-L31</f>
        <v>#REF!</v>
      </c>
      <c r="O31" s="158" t="e">
        <f>+N31/L31</f>
        <v>#REF!</v>
      </c>
      <c r="P31" s="158"/>
      <c r="Q31" s="181" t="e">
        <f>Q21-Q25-Q27-Q29</f>
        <v>#REF!</v>
      </c>
      <c r="R31" s="64"/>
      <c r="S31" s="158" t="e">
        <f>+Q31/Q$13</f>
        <v>#REF!</v>
      </c>
      <c r="T31" s="181" t="e">
        <f>+I31-Q31</f>
        <v>#REF!</v>
      </c>
      <c r="U31" s="64"/>
      <c r="V31" s="158" t="e">
        <f>+T31/Q31</f>
        <v>#REF!</v>
      </c>
      <c r="Y31" s="50">
        <v>11511808.130000003</v>
      </c>
      <c r="Z31" s="50">
        <v>-446255</v>
      </c>
    </row>
    <row r="32" spans="1:26" x14ac:dyDescent="0.25">
      <c r="B32" s="1"/>
      <c r="E32" s="3"/>
      <c r="G32" s="3"/>
      <c r="H32" s="3"/>
      <c r="I32" s="170"/>
      <c r="J32" s="106"/>
      <c r="K32" s="158"/>
      <c r="L32" s="170"/>
      <c r="M32" s="158"/>
      <c r="N32" s="170"/>
      <c r="O32" s="158"/>
      <c r="P32" s="158"/>
      <c r="Q32" s="181"/>
      <c r="R32" s="64"/>
      <c r="S32" s="158"/>
      <c r="T32" s="181"/>
      <c r="U32" s="64"/>
      <c r="V32" s="158"/>
      <c r="Y32" s="50"/>
      <c r="Z32" s="50"/>
    </row>
    <row r="33" spans="1:26" s="7" customFormat="1" x14ac:dyDescent="0.25">
      <c r="A33" s="7" t="s">
        <v>227</v>
      </c>
      <c r="B33" s="15"/>
      <c r="C33" s="6"/>
      <c r="D33" s="79" t="e">
        <f>+I33-Y33</f>
        <v>#REF!</v>
      </c>
      <c r="E33" s="105" t="e">
        <f>+D33/D$13</f>
        <v>#REF!</v>
      </c>
      <c r="F33" s="79" t="e">
        <f>+Q33-Z33</f>
        <v>#REF!</v>
      </c>
      <c r="G33" s="105" t="e">
        <f>+F33/F$13</f>
        <v>#REF!</v>
      </c>
      <c r="H33" s="105"/>
      <c r="I33" s="172" t="e">
        <f>+#REF!/1000000</f>
        <v>#REF!</v>
      </c>
      <c r="J33" s="159"/>
      <c r="K33" s="158" t="e">
        <f>+I33/I$13</f>
        <v>#REF!</v>
      </c>
      <c r="L33" s="172" t="e">
        <f>+#REF!/1000000</f>
        <v>#REF!</v>
      </c>
      <c r="M33" s="158" t="e">
        <f>+L33/L$13</f>
        <v>#REF!</v>
      </c>
      <c r="N33" s="172" t="e">
        <f>+L33-I33</f>
        <v>#REF!</v>
      </c>
      <c r="O33" s="158" t="e">
        <f>+N33/L33</f>
        <v>#REF!</v>
      </c>
      <c r="P33" s="158"/>
      <c r="Q33" s="182" t="e">
        <f>+#REF!/1000000</f>
        <v>#REF!</v>
      </c>
      <c r="R33" s="162"/>
      <c r="S33" s="158" t="e">
        <f>+Q33/Q$13</f>
        <v>#REF!</v>
      </c>
      <c r="T33" s="182" t="e">
        <f>+I33-Q33</f>
        <v>#REF!</v>
      </c>
      <c r="U33" s="162"/>
      <c r="V33" s="158" t="e">
        <f>+T33/Q33</f>
        <v>#REF!</v>
      </c>
      <c r="Y33" s="92">
        <v>1500000</v>
      </c>
      <c r="Z33" s="92">
        <v>540000</v>
      </c>
    </row>
    <row r="34" spans="1:26" x14ac:dyDescent="0.25">
      <c r="A34" s="3" t="s">
        <v>228</v>
      </c>
      <c r="B34" s="1"/>
      <c r="C34" s="26">
        <v>6</v>
      </c>
      <c r="D34" s="27" t="e">
        <f>+I34-Y34</f>
        <v>#REF!</v>
      </c>
      <c r="E34" s="105" t="e">
        <f>+D34/D$13</f>
        <v>#REF!</v>
      </c>
      <c r="F34" s="27" t="e">
        <f>+Q34-Z34</f>
        <v>#REF!</v>
      </c>
      <c r="G34" s="105" t="e">
        <f>+F34/F$13</f>
        <v>#REF!</v>
      </c>
      <c r="H34" s="105"/>
      <c r="I34" s="173" t="e">
        <f>+#REF!/1000000</f>
        <v>#REF!</v>
      </c>
      <c r="J34" s="160"/>
      <c r="K34" s="158" t="e">
        <f>+I34/I$13</f>
        <v>#REF!</v>
      </c>
      <c r="L34" s="173" t="e">
        <f>+#REF!/1000000</f>
        <v>#REF!</v>
      </c>
      <c r="M34" s="158" t="e">
        <f>+L34/L$13</f>
        <v>#REF!</v>
      </c>
      <c r="N34" s="173" t="e">
        <f>+L34-I34</f>
        <v>#REF!</v>
      </c>
      <c r="O34" s="158" t="e">
        <f>+N34/L34</f>
        <v>#REF!</v>
      </c>
      <c r="P34" s="158"/>
      <c r="Q34" s="183" t="e">
        <f>+#REF!/1000000</f>
        <v>#REF!</v>
      </c>
      <c r="R34" s="163"/>
      <c r="S34" s="158" t="e">
        <f>+Q34/Q$13</f>
        <v>#REF!</v>
      </c>
      <c r="T34" s="183" t="e">
        <f>+I34-Q34</f>
        <v>#REF!</v>
      </c>
      <c r="U34" s="163"/>
      <c r="V34" s="158" t="e">
        <f>+T34/Q34</f>
        <v>#REF!</v>
      </c>
      <c r="Y34" s="67">
        <v>2200000</v>
      </c>
      <c r="Z34" s="67">
        <v>58506</v>
      </c>
    </row>
    <row r="35" spans="1:26" x14ac:dyDescent="0.25">
      <c r="A35" s="1"/>
      <c r="B35" s="1"/>
      <c r="E35" s="3"/>
      <c r="G35" s="3"/>
      <c r="H35" s="3"/>
      <c r="I35" s="170"/>
      <c r="J35" s="106"/>
      <c r="K35" s="158"/>
      <c r="L35" s="170"/>
      <c r="M35" s="158"/>
      <c r="N35" s="170"/>
      <c r="O35" s="158"/>
      <c r="P35" s="158"/>
      <c r="Q35" s="179"/>
      <c r="R35" s="161"/>
      <c r="S35" s="158"/>
      <c r="T35" s="179"/>
      <c r="U35" s="161"/>
      <c r="V35" s="158"/>
      <c r="Y35" s="52"/>
      <c r="Z35" s="52"/>
    </row>
    <row r="36" spans="1:26" ht="14.4" thickBot="1" x14ac:dyDescent="0.3">
      <c r="A36" s="1" t="s">
        <v>229</v>
      </c>
      <c r="B36" s="1"/>
      <c r="D36" s="77" t="e">
        <f>+D31-D33-D34</f>
        <v>#REF!</v>
      </c>
      <c r="E36" s="105" t="e">
        <f>+D36/D$13</f>
        <v>#REF!</v>
      </c>
      <c r="F36" s="77" t="e">
        <f>+F31-F33-F34</f>
        <v>#REF!</v>
      </c>
      <c r="G36" s="105" t="e">
        <f>+F36/F$13</f>
        <v>#REF!</v>
      </c>
      <c r="H36" s="105"/>
      <c r="I36" s="174" t="e">
        <f>+I31-I33-I34</f>
        <v>#REF!</v>
      </c>
      <c r="J36" s="166"/>
      <c r="K36" s="158" t="e">
        <f>+I36/I$13</f>
        <v>#REF!</v>
      </c>
      <c r="L36" s="174" t="e">
        <f>+L31-L33-L34</f>
        <v>#REF!</v>
      </c>
      <c r="M36" s="158" t="e">
        <f>+L36/L$13</f>
        <v>#REF!</v>
      </c>
      <c r="N36" s="174" t="e">
        <f>+I36-L36</f>
        <v>#REF!</v>
      </c>
      <c r="O36" s="158" t="e">
        <f>+N36/L36</f>
        <v>#REF!</v>
      </c>
      <c r="P36" s="158"/>
      <c r="Q36" s="174" t="e">
        <f>+Q31-Q33-Q34</f>
        <v>#REF!</v>
      </c>
      <c r="R36" s="166"/>
      <c r="S36" s="158" t="e">
        <f>+Q36/Q$13</f>
        <v>#REF!</v>
      </c>
      <c r="T36" s="174" t="e">
        <f>+T31-T33-T34</f>
        <v>#REF!</v>
      </c>
      <c r="U36" s="166"/>
      <c r="V36" s="158" t="e">
        <f>+T36/Q36</f>
        <v>#REF!</v>
      </c>
      <c r="Y36" s="77">
        <f>+Y31-Y33-Y34</f>
        <v>7811808.1300000027</v>
      </c>
      <c r="Z36" s="77">
        <f>+Z31-Z33-Z34</f>
        <v>-1044761</v>
      </c>
    </row>
    <row r="37" spans="1:26" ht="14.4" thickTop="1" x14ac:dyDescent="0.25">
      <c r="A37" s="1"/>
      <c r="B37" s="1"/>
      <c r="D37" s="80"/>
      <c r="E37" s="105"/>
      <c r="F37" s="80"/>
      <c r="G37" s="105"/>
      <c r="H37" s="105"/>
      <c r="I37" s="175"/>
      <c r="J37" s="166"/>
      <c r="K37" s="158"/>
      <c r="L37" s="166"/>
      <c r="M37" s="158"/>
      <c r="N37" s="175"/>
      <c r="O37" s="158"/>
      <c r="P37" s="158"/>
      <c r="Q37" s="175"/>
      <c r="R37" s="166"/>
      <c r="S37" s="158"/>
      <c r="T37" s="175"/>
      <c r="U37" s="166"/>
      <c r="V37" s="158"/>
      <c r="Y37" s="80"/>
      <c r="Z37" s="80"/>
    </row>
    <row r="38" spans="1:26" x14ac:dyDescent="0.25">
      <c r="A38" s="165" t="s">
        <v>493</v>
      </c>
      <c r="B38" s="1"/>
      <c r="D38" s="80"/>
      <c r="E38" s="105"/>
      <c r="F38" s="80"/>
      <c r="G38" s="105"/>
      <c r="H38" s="105"/>
      <c r="I38" s="175"/>
      <c r="J38" s="166"/>
      <c r="K38" s="158"/>
      <c r="L38" s="166"/>
      <c r="M38" s="158"/>
      <c r="N38" s="175"/>
      <c r="O38" s="158"/>
      <c r="P38" s="158"/>
      <c r="Q38" s="175"/>
      <c r="R38" s="166"/>
      <c r="S38" s="158"/>
      <c r="T38" s="175"/>
      <c r="U38" s="166"/>
      <c r="V38" s="158"/>
      <c r="Y38" s="80"/>
      <c r="Z38" s="80"/>
    </row>
    <row r="39" spans="1:26" x14ac:dyDescent="0.25">
      <c r="A39" s="7" t="s">
        <v>490</v>
      </c>
      <c r="B39" s="1"/>
      <c r="D39" s="80"/>
      <c r="E39" s="105"/>
      <c r="F39" s="80"/>
      <c r="G39" s="105"/>
      <c r="H39" s="105"/>
      <c r="I39" s="175" t="e">
        <f>+I31-I33</f>
        <v>#REF!</v>
      </c>
      <c r="J39" s="166"/>
      <c r="K39" s="158"/>
      <c r="L39" s="166"/>
      <c r="M39" s="158"/>
      <c r="N39" s="166"/>
      <c r="O39" s="158"/>
      <c r="P39" s="158"/>
      <c r="Q39" s="166"/>
      <c r="R39" s="166"/>
      <c r="S39" s="158"/>
      <c r="T39" s="166"/>
      <c r="U39" s="166"/>
      <c r="V39" s="158"/>
      <c r="Y39" s="80"/>
      <c r="Z39" s="80"/>
    </row>
    <row r="40" spans="1:26" x14ac:dyDescent="0.25">
      <c r="A40" s="7" t="s">
        <v>491</v>
      </c>
      <c r="B40" s="1"/>
      <c r="D40" s="80"/>
      <c r="E40" s="105"/>
      <c r="F40" s="80"/>
      <c r="G40" s="105"/>
      <c r="H40" s="105"/>
      <c r="I40" s="175">
        <v>3.86</v>
      </c>
      <c r="J40" s="166"/>
      <c r="K40" s="158"/>
      <c r="L40" s="166"/>
      <c r="M40" s="158"/>
      <c r="N40" s="166"/>
      <c r="O40" s="158"/>
      <c r="P40" s="158"/>
      <c r="Q40" s="166"/>
      <c r="R40" s="166"/>
      <c r="S40" s="158"/>
      <c r="T40" s="166"/>
      <c r="U40" s="166"/>
      <c r="V40" s="158"/>
      <c r="Y40" s="80"/>
      <c r="Z40" s="80"/>
    </row>
    <row r="41" spans="1:26" ht="14.4" thickBot="1" x14ac:dyDescent="0.3">
      <c r="A41" s="7" t="s">
        <v>492</v>
      </c>
      <c r="B41" s="1"/>
      <c r="D41" s="80"/>
      <c r="E41" s="105"/>
      <c r="F41" s="80"/>
      <c r="G41" s="105"/>
      <c r="H41" s="105"/>
      <c r="I41" s="174" t="e">
        <f>+I39-I40</f>
        <v>#REF!</v>
      </c>
      <c r="J41" s="166"/>
      <c r="K41" s="158"/>
      <c r="L41" s="166"/>
      <c r="M41" s="158"/>
      <c r="N41" s="166"/>
      <c r="O41" s="158"/>
      <c r="P41" s="158"/>
      <c r="Q41" s="166"/>
      <c r="R41" s="166"/>
      <c r="S41" s="158"/>
      <c r="T41" s="166"/>
      <c r="U41" s="166"/>
      <c r="V41" s="158"/>
      <c r="Y41" s="80"/>
      <c r="Z41" s="80"/>
    </row>
    <row r="42" spans="1:26" ht="14.4" thickTop="1" x14ac:dyDescent="0.25">
      <c r="A42" s="1"/>
      <c r="B42" s="1"/>
      <c r="E42" s="3"/>
      <c r="G42" s="3"/>
      <c r="H42" s="3"/>
      <c r="K42" s="158"/>
      <c r="M42" s="158"/>
      <c r="O42" s="158"/>
      <c r="P42" s="158"/>
      <c r="Q42" s="52"/>
      <c r="R42" s="52"/>
      <c r="S42" s="158"/>
      <c r="T42" s="161"/>
      <c r="U42" s="161"/>
      <c r="V42" s="158"/>
      <c r="Y42" s="52"/>
      <c r="Z42" s="52"/>
    </row>
    <row r="43" spans="1:26" x14ac:dyDescent="0.25">
      <c r="A43" s="1" t="s">
        <v>454</v>
      </c>
      <c r="B43" s="1"/>
      <c r="E43" s="3"/>
      <c r="G43" s="3"/>
      <c r="H43" s="3"/>
      <c r="I43" s="138">
        <v>50</v>
      </c>
      <c r="J43" s="138"/>
      <c r="K43" s="3"/>
      <c r="M43" s="3"/>
      <c r="O43" s="3"/>
      <c r="P43" s="3"/>
      <c r="Q43" s="138">
        <v>28</v>
      </c>
      <c r="R43" s="138"/>
      <c r="S43" s="3"/>
      <c r="T43" s="52"/>
      <c r="U43" s="52"/>
      <c r="V43" s="3"/>
      <c r="Y43" s="52">
        <v>41</v>
      </c>
      <c r="Z43" s="52">
        <v>28</v>
      </c>
    </row>
    <row r="44" spans="1:26" hidden="1" x14ac:dyDescent="0.25">
      <c r="B44" s="8"/>
      <c r="C44" s="26"/>
      <c r="D44" s="26"/>
      <c r="E44" s="27"/>
      <c r="F44" s="26"/>
      <c r="G44" s="27"/>
      <c r="H44" s="27"/>
      <c r="I44" s="26"/>
      <c r="J44" s="26"/>
      <c r="K44" s="3"/>
      <c r="L44" s="26"/>
      <c r="M44" s="3"/>
      <c r="N44" s="26"/>
      <c r="O44" s="3"/>
      <c r="P44" s="3"/>
      <c r="Q44" s="50"/>
      <c r="R44" s="50"/>
      <c r="S44" s="3"/>
      <c r="T44" s="50"/>
      <c r="U44" s="50"/>
      <c r="V44" s="3"/>
      <c r="Y44" s="50"/>
      <c r="Z44" s="50"/>
    </row>
    <row r="45" spans="1:26" hidden="1" x14ac:dyDescent="0.25">
      <c r="A45" s="3" t="s">
        <v>391</v>
      </c>
      <c r="B45" s="8"/>
      <c r="E45" s="5"/>
      <c r="G45" s="5"/>
      <c r="H45" s="5"/>
      <c r="K45" s="3"/>
      <c r="M45" s="3"/>
      <c r="O45" s="3"/>
      <c r="P45" s="3"/>
      <c r="Q45" s="53"/>
      <c r="R45" s="53"/>
      <c r="S45" s="3"/>
      <c r="T45" s="53"/>
      <c r="U45" s="53"/>
      <c r="V45" s="3"/>
      <c r="Y45" s="53"/>
      <c r="Z45" s="53"/>
    </row>
    <row r="46" spans="1:26" hidden="1" x14ac:dyDescent="0.25">
      <c r="E46" s="27"/>
      <c r="G46" s="27"/>
      <c r="H46" s="27"/>
      <c r="K46" s="105"/>
      <c r="M46" s="105"/>
      <c r="N46" s="2">
        <f>+I46-L46</f>
        <v>0</v>
      </c>
      <c r="O46" s="105"/>
      <c r="P46" s="105"/>
      <c r="Q46" s="50"/>
      <c r="R46" s="50"/>
      <c r="S46" s="105"/>
      <c r="T46" s="50"/>
      <c r="U46" s="50"/>
      <c r="V46" s="105"/>
      <c r="Y46" s="50"/>
      <c r="Z46" s="50"/>
    </row>
    <row r="47" spans="1:26" hidden="1" x14ac:dyDescent="0.25">
      <c r="I47" s="106"/>
      <c r="J47" s="106"/>
      <c r="K47" s="105"/>
      <c r="L47" s="106"/>
      <c r="M47" s="105"/>
      <c r="N47" s="106">
        <f>+I47-L47</f>
        <v>0</v>
      </c>
      <c r="O47" s="105"/>
      <c r="P47" s="105"/>
      <c r="Q47" s="56"/>
      <c r="R47" s="56"/>
      <c r="S47" s="105"/>
      <c r="T47" s="56"/>
      <c r="U47" s="56"/>
      <c r="V47" s="105"/>
      <c r="Y47" s="56"/>
      <c r="Z47" s="56"/>
    </row>
    <row r="48" spans="1:26" hidden="1" x14ac:dyDescent="0.25">
      <c r="K48" s="105"/>
      <c r="M48" s="105"/>
      <c r="N48" s="2">
        <f>+I48-L48</f>
        <v>0</v>
      </c>
      <c r="O48" s="105"/>
      <c r="P48" s="105"/>
      <c r="Q48" s="56"/>
      <c r="R48" s="56"/>
      <c r="S48" s="105"/>
      <c r="T48" s="56"/>
      <c r="U48" s="56"/>
      <c r="V48" s="105"/>
      <c r="Y48" s="56"/>
      <c r="Z48" s="56"/>
    </row>
    <row r="49" spans="1:26" hidden="1" x14ac:dyDescent="0.25">
      <c r="K49" s="105"/>
      <c r="M49" s="105"/>
      <c r="N49" s="2">
        <f>+I49-L49</f>
        <v>0</v>
      </c>
      <c r="O49" s="105"/>
      <c r="P49" s="105"/>
      <c r="Q49" s="56"/>
      <c r="R49" s="56"/>
      <c r="S49" s="105"/>
      <c r="T49" s="56"/>
      <c r="U49" s="56"/>
      <c r="V49" s="105"/>
      <c r="Y49" s="56"/>
      <c r="Z49" s="56"/>
    </row>
    <row r="50" spans="1:26" hidden="1" x14ac:dyDescent="0.25">
      <c r="K50" s="105"/>
      <c r="M50" s="105"/>
      <c r="N50" s="2">
        <f>SUM(N46:N49)</f>
        <v>0</v>
      </c>
      <c r="O50" s="105"/>
      <c r="P50" s="105"/>
      <c r="Q50" s="56"/>
      <c r="R50" s="56"/>
      <c r="S50" s="105"/>
      <c r="T50" s="56"/>
      <c r="U50" s="56"/>
      <c r="V50" s="105"/>
      <c r="Y50" s="56"/>
      <c r="Z50" s="56"/>
    </row>
    <row r="51" spans="1:26" hidden="1" x14ac:dyDescent="0.25">
      <c r="K51" s="27"/>
      <c r="M51" s="27"/>
      <c r="O51" s="27"/>
      <c r="P51" s="27"/>
      <c r="Q51" s="56"/>
      <c r="R51" s="56"/>
      <c r="S51" s="27"/>
      <c r="T51" s="56"/>
      <c r="U51" s="56"/>
      <c r="V51" s="27"/>
      <c r="Y51" s="56"/>
      <c r="Z51" s="56"/>
    </row>
    <row r="52" spans="1:26" hidden="1" x14ac:dyDescent="0.25">
      <c r="K52" s="5"/>
      <c r="M52" s="5"/>
      <c r="O52" s="5"/>
      <c r="P52" s="5"/>
      <c r="Q52" s="56"/>
      <c r="R52" s="56"/>
      <c r="S52" s="5"/>
      <c r="T52" s="56"/>
      <c r="U52" s="56"/>
      <c r="V52" s="5"/>
      <c r="Y52" s="56"/>
      <c r="Z52" s="56"/>
    </row>
    <row r="53" spans="1:26" hidden="1" x14ac:dyDescent="0.25">
      <c r="K53" s="27"/>
      <c r="M53" s="27"/>
      <c r="O53" s="27"/>
      <c r="P53" s="27"/>
      <c r="Q53" s="56"/>
      <c r="R53" s="56"/>
      <c r="S53" s="27"/>
      <c r="T53" s="56"/>
      <c r="U53" s="56"/>
      <c r="V53" s="27"/>
      <c r="Y53" s="56"/>
      <c r="Z53" s="56"/>
    </row>
    <row r="54" spans="1:26" hidden="1" x14ac:dyDescent="0.25">
      <c r="Q54" s="56"/>
      <c r="R54" s="56"/>
      <c r="T54" s="56"/>
      <c r="U54" s="56"/>
      <c r="Y54" s="56"/>
      <c r="Z54" s="56"/>
    </row>
    <row r="55" spans="1:26" hidden="1" x14ac:dyDescent="0.25">
      <c r="Q55" s="56"/>
      <c r="R55" s="56"/>
      <c r="T55" s="56"/>
      <c r="U55" s="56"/>
      <c r="Y55" s="56"/>
      <c r="Z55" s="56"/>
    </row>
    <row r="56" spans="1:26" hidden="1" x14ac:dyDescent="0.25">
      <c r="Q56" s="56"/>
      <c r="R56" s="56"/>
      <c r="T56" s="56"/>
      <c r="U56" s="56"/>
      <c r="Y56" s="56"/>
      <c r="Z56" s="56"/>
    </row>
    <row r="57" spans="1:26" hidden="1" x14ac:dyDescent="0.25">
      <c r="A57" s="3" t="s">
        <v>295</v>
      </c>
      <c r="Q57" s="56"/>
      <c r="R57" s="56"/>
      <c r="T57" s="56"/>
      <c r="U57" s="56"/>
      <c r="Y57" s="56"/>
      <c r="Z57" s="56"/>
    </row>
    <row r="58" spans="1:26" hidden="1" x14ac:dyDescent="0.25">
      <c r="A58" s="8" t="s">
        <v>390</v>
      </c>
      <c r="Q58" s="56"/>
      <c r="R58" s="56"/>
      <c r="T58" s="56"/>
      <c r="U58" s="56"/>
      <c r="Y58" s="56"/>
      <c r="Z58" s="56"/>
    </row>
    <row r="59" spans="1:26" hidden="1" x14ac:dyDescent="0.25">
      <c r="Q59" s="56"/>
      <c r="R59" s="56"/>
      <c r="T59" s="56"/>
      <c r="U59" s="56"/>
      <c r="Y59" s="56"/>
      <c r="Z59" s="56"/>
    </row>
    <row r="60" spans="1:26" hidden="1" x14ac:dyDescent="0.25">
      <c r="Q60" s="56"/>
      <c r="R60" s="56"/>
      <c r="T60" s="56"/>
      <c r="U60" s="56"/>
      <c r="Y60" s="56"/>
      <c r="Z60" s="56"/>
    </row>
    <row r="61" spans="1:26" hidden="1" x14ac:dyDescent="0.25">
      <c r="D61" s="2">
        <v>3920013.5800000168</v>
      </c>
      <c r="F61" s="2">
        <v>531180.67000000179</v>
      </c>
      <c r="I61" s="73">
        <f>11730991.71+830</f>
        <v>11731821.710000001</v>
      </c>
      <c r="J61" s="73"/>
      <c r="L61" s="73"/>
      <c r="N61" s="73"/>
      <c r="Q61" s="56">
        <v>-513580</v>
      </c>
      <c r="R61" s="56"/>
      <c r="T61" s="56"/>
      <c r="U61" s="56"/>
      <c r="Y61" s="56"/>
      <c r="Z61" s="56"/>
    </row>
    <row r="62" spans="1:26" hidden="1" x14ac:dyDescent="0.25">
      <c r="D62" s="73" t="e">
        <f>+D36-D61</f>
        <v>#REF!</v>
      </c>
      <c r="F62" s="73" t="e">
        <f>+F36-F61</f>
        <v>#REF!</v>
      </c>
      <c r="I62" s="73" t="e">
        <f>+I36-I61</f>
        <v>#REF!</v>
      </c>
      <c r="J62" s="73"/>
      <c r="L62" s="73"/>
      <c r="N62" s="73"/>
      <c r="Q62" s="73" t="e">
        <f>+Q36-Q61</f>
        <v>#REF!</v>
      </c>
      <c r="R62" s="73"/>
      <c r="T62" s="56"/>
      <c r="U62" s="56"/>
      <c r="Y62" s="56"/>
      <c r="Z62" s="56"/>
    </row>
    <row r="63" spans="1:26" hidden="1" x14ac:dyDescent="0.25">
      <c r="I63" s="73"/>
      <c r="J63" s="73"/>
      <c r="L63" s="73"/>
      <c r="N63" s="73"/>
      <c r="Q63" s="56"/>
      <c r="R63" s="56"/>
      <c r="T63" s="56"/>
      <c r="U63" s="56"/>
      <c r="Y63" s="56"/>
      <c r="Z63" s="56"/>
    </row>
    <row r="64" spans="1:26" hidden="1" x14ac:dyDescent="0.25">
      <c r="Q64" s="56"/>
      <c r="R64" s="56"/>
      <c r="T64" s="56"/>
      <c r="U64" s="56"/>
      <c r="Y64" s="56"/>
      <c r="Z64" s="56"/>
    </row>
    <row r="65" spans="9:26" x14ac:dyDescent="0.25">
      <c r="I65" s="5"/>
      <c r="J65" s="5"/>
      <c r="L65" s="5"/>
      <c r="N65" s="5"/>
      <c r="Q65" s="56"/>
      <c r="R65" s="56"/>
      <c r="T65" s="56"/>
      <c r="U65" s="56"/>
      <c r="Y65" s="56"/>
      <c r="Z65" s="56"/>
    </row>
    <row r="66" spans="9:26" x14ac:dyDescent="0.25">
      <c r="I66" s="106" t="e">
        <f>+#REF!/1000000</f>
        <v>#REF!</v>
      </c>
      <c r="J66" s="106"/>
      <c r="Q66" s="106">
        <f>4455554/1000000</f>
        <v>4.4555540000000002</v>
      </c>
      <c r="R66" s="106"/>
      <c r="T66" s="56"/>
      <c r="U66" s="56"/>
      <c r="Y66" s="56"/>
      <c r="Z66" s="56"/>
    </row>
    <row r="67" spans="9:26" ht="15.6" x14ac:dyDescent="0.3">
      <c r="I67" s="155" t="e">
        <f>+I36-I66</f>
        <v>#REF!</v>
      </c>
      <c r="J67" s="168"/>
      <c r="Q67" s="155" t="e">
        <f>+Q36-Q66</f>
        <v>#REF!</v>
      </c>
      <c r="R67" s="168"/>
      <c r="T67" s="56"/>
      <c r="U67" s="56"/>
      <c r="Y67" s="56"/>
      <c r="Z67" s="56"/>
    </row>
    <row r="68" spans="9:26" x14ac:dyDescent="0.25">
      <c r="Q68" s="2"/>
      <c r="R68" s="2"/>
      <c r="T68" s="56"/>
      <c r="U68" s="56"/>
      <c r="Y68" s="56"/>
      <c r="Z68" s="56"/>
    </row>
    <row r="69" spans="9:26" x14ac:dyDescent="0.25">
      <c r="Q69" s="56"/>
      <c r="R69" s="56"/>
      <c r="T69" s="56"/>
      <c r="U69" s="56"/>
      <c r="Y69" s="56"/>
      <c r="Z69" s="56"/>
    </row>
    <row r="70" spans="9:26" x14ac:dyDescent="0.25">
      <c r="Q70" s="56"/>
      <c r="R70" s="56"/>
      <c r="T70" s="56"/>
      <c r="U70" s="56"/>
      <c r="Y70" s="56"/>
      <c r="Z70" s="56"/>
    </row>
    <row r="71" spans="9:26" x14ac:dyDescent="0.25">
      <c r="Q71" s="56"/>
      <c r="R71" s="56"/>
      <c r="T71" s="56"/>
      <c r="U71" s="56"/>
      <c r="Y71" s="56"/>
      <c r="Z71" s="56"/>
    </row>
    <row r="72" spans="9:26" x14ac:dyDescent="0.25">
      <c r="Q72" s="56"/>
      <c r="R72" s="56"/>
      <c r="T72" s="56"/>
      <c r="U72" s="56"/>
      <c r="Y72" s="56"/>
      <c r="Z72" s="56"/>
    </row>
    <row r="73" spans="9:26" x14ac:dyDescent="0.25">
      <c r="Q73" s="56"/>
      <c r="R73" s="56"/>
      <c r="T73" s="56"/>
      <c r="U73" s="56"/>
      <c r="Y73" s="56"/>
      <c r="Z73" s="56"/>
    </row>
    <row r="74" spans="9:26" x14ac:dyDescent="0.25">
      <c r="Q74" s="56"/>
      <c r="R74" s="56"/>
      <c r="T74" s="56"/>
      <c r="U74" s="56"/>
      <c r="Y74" s="56"/>
      <c r="Z74" s="56"/>
    </row>
    <row r="75" spans="9:26" x14ac:dyDescent="0.25">
      <c r="Q75" s="56"/>
      <c r="R75" s="56"/>
      <c r="T75" s="56"/>
      <c r="U75" s="56"/>
      <c r="Y75" s="56"/>
      <c r="Z75" s="56"/>
    </row>
    <row r="76" spans="9:26" x14ac:dyDescent="0.25">
      <c r="Q76" s="56"/>
      <c r="R76" s="56"/>
      <c r="T76" s="56"/>
      <c r="U76" s="56"/>
      <c r="Y76" s="56"/>
      <c r="Z76" s="56"/>
    </row>
    <row r="77" spans="9:26" x14ac:dyDescent="0.25">
      <c r="Q77" s="56"/>
      <c r="R77" s="56"/>
      <c r="T77" s="56"/>
      <c r="U77" s="56"/>
      <c r="Y77" s="56"/>
      <c r="Z77" s="56"/>
    </row>
    <row r="78" spans="9:26" x14ac:dyDescent="0.25">
      <c r="Q78" s="56"/>
      <c r="R78" s="56"/>
      <c r="T78" s="56"/>
      <c r="U78" s="56"/>
      <c r="Y78" s="56"/>
      <c r="Z78" s="56"/>
    </row>
    <row r="79" spans="9:26" x14ac:dyDescent="0.25">
      <c r="Q79" s="56"/>
      <c r="R79" s="56"/>
      <c r="T79" s="56"/>
      <c r="U79" s="56"/>
      <c r="Y79" s="56"/>
      <c r="Z79" s="56"/>
    </row>
    <row r="80" spans="9:26" x14ac:dyDescent="0.25">
      <c r="Q80" s="56"/>
      <c r="R80" s="56"/>
      <c r="T80" s="56"/>
      <c r="U80" s="56"/>
      <c r="Y80" s="56"/>
      <c r="Z80" s="56"/>
    </row>
    <row r="81" spans="17:26" x14ac:dyDescent="0.25">
      <c r="Q81" s="56"/>
      <c r="R81" s="56"/>
      <c r="T81" s="56"/>
      <c r="U81" s="56"/>
      <c r="Y81" s="56"/>
      <c r="Z81" s="56"/>
    </row>
    <row r="82" spans="17:26" x14ac:dyDescent="0.25">
      <c r="Q82" s="56"/>
      <c r="R82" s="56"/>
      <c r="T82" s="56"/>
      <c r="U82" s="56"/>
      <c r="Y82" s="56"/>
      <c r="Z82" s="56"/>
    </row>
    <row r="83" spans="17:26" x14ac:dyDescent="0.25">
      <c r="Q83" s="56"/>
      <c r="R83" s="56"/>
      <c r="T83" s="56"/>
      <c r="U83" s="56"/>
      <c r="Y83" s="56"/>
      <c r="Z83" s="56"/>
    </row>
    <row r="84" spans="17:26" x14ac:dyDescent="0.25">
      <c r="Q84" s="56"/>
      <c r="R84" s="56"/>
      <c r="T84" s="56"/>
      <c r="U84" s="56"/>
      <c r="Y84" s="56"/>
      <c r="Z84" s="56"/>
    </row>
    <row r="85" spans="17:26" x14ac:dyDescent="0.25">
      <c r="Q85" s="56"/>
      <c r="R85" s="56"/>
      <c r="T85" s="56"/>
      <c r="U85" s="56"/>
      <c r="Y85" s="56"/>
      <c r="Z85" s="56"/>
    </row>
    <row r="86" spans="17:26" x14ac:dyDescent="0.25">
      <c r="Q86" s="56"/>
      <c r="R86" s="56"/>
      <c r="T86" s="56"/>
      <c r="U86" s="56"/>
      <c r="Y86" s="56"/>
      <c r="Z86" s="56"/>
    </row>
    <row r="87" spans="17:26" x14ac:dyDescent="0.25">
      <c r="Q87" s="56"/>
      <c r="R87" s="56"/>
      <c r="T87" s="56"/>
      <c r="U87" s="56"/>
      <c r="Y87" s="56"/>
      <c r="Z87" s="56"/>
    </row>
    <row r="88" spans="17:26" x14ac:dyDescent="0.25">
      <c r="Q88" s="56"/>
      <c r="R88" s="56"/>
      <c r="T88" s="56"/>
      <c r="U88" s="56"/>
      <c r="Y88" s="56"/>
      <c r="Z88" s="56"/>
    </row>
    <row r="89" spans="17:26" x14ac:dyDescent="0.25">
      <c r="Q89" s="56"/>
      <c r="R89" s="56"/>
      <c r="T89" s="56"/>
      <c r="U89" s="56"/>
      <c r="Y89" s="56"/>
      <c r="Z89" s="56"/>
    </row>
    <row r="90" spans="17:26" x14ac:dyDescent="0.25">
      <c r="Q90" s="56"/>
      <c r="R90" s="56"/>
      <c r="T90" s="56"/>
      <c r="U90" s="56"/>
      <c r="Y90" s="56"/>
      <c r="Z90" s="56"/>
    </row>
    <row r="91" spans="17:26" x14ac:dyDescent="0.25">
      <c r="Q91" s="56"/>
      <c r="R91" s="56"/>
      <c r="T91" s="56"/>
      <c r="U91" s="56"/>
      <c r="Y91" s="56"/>
      <c r="Z91" s="56"/>
    </row>
    <row r="92" spans="17:26" x14ac:dyDescent="0.25">
      <c r="Q92" s="56"/>
      <c r="R92" s="56"/>
      <c r="T92" s="56"/>
      <c r="U92" s="56"/>
      <c r="Y92" s="56"/>
      <c r="Z92" s="56"/>
    </row>
    <row r="93" spans="17:26" x14ac:dyDescent="0.25">
      <c r="Q93" s="56"/>
      <c r="R93" s="56"/>
      <c r="T93" s="56"/>
      <c r="U93" s="56"/>
      <c r="Y93" s="56"/>
      <c r="Z93" s="56"/>
    </row>
    <row r="94" spans="17:26" x14ac:dyDescent="0.25">
      <c r="Q94" s="56"/>
      <c r="R94" s="56"/>
      <c r="T94" s="56"/>
      <c r="U94" s="56"/>
      <c r="Y94" s="56"/>
      <c r="Z94" s="56"/>
    </row>
    <row r="95" spans="17:26" x14ac:dyDescent="0.25">
      <c r="Q95" s="56"/>
      <c r="R95" s="56"/>
      <c r="T95" s="56"/>
      <c r="U95" s="56"/>
      <c r="Y95" s="56"/>
      <c r="Z95" s="56"/>
    </row>
    <row r="96" spans="17:26" x14ac:dyDescent="0.25">
      <c r="Q96" s="56"/>
      <c r="R96" s="56"/>
      <c r="T96" s="56"/>
      <c r="U96" s="56"/>
      <c r="Y96" s="56"/>
      <c r="Z96" s="56"/>
    </row>
    <row r="97" spans="17:26" x14ac:dyDescent="0.25">
      <c r="Q97" s="56"/>
      <c r="R97" s="56"/>
      <c r="T97" s="56"/>
      <c r="U97" s="56"/>
      <c r="Y97" s="56"/>
      <c r="Z97" s="56"/>
    </row>
    <row r="98" spans="17:26" x14ac:dyDescent="0.25">
      <c r="Q98" s="56"/>
      <c r="R98" s="56"/>
      <c r="T98" s="56"/>
      <c r="U98" s="56"/>
      <c r="Y98" s="56"/>
      <c r="Z98" s="56"/>
    </row>
    <row r="99" spans="17:26" x14ac:dyDescent="0.25">
      <c r="Q99" s="56"/>
      <c r="R99" s="56"/>
      <c r="T99" s="56"/>
      <c r="U99" s="56"/>
      <c r="Y99" s="56"/>
      <c r="Z99" s="56"/>
    </row>
    <row r="100" spans="17:26" x14ac:dyDescent="0.25">
      <c r="Q100" s="56"/>
      <c r="R100" s="56"/>
      <c r="T100" s="56"/>
      <c r="U100" s="56"/>
      <c r="Y100" s="56"/>
      <c r="Z100" s="56"/>
    </row>
    <row r="101" spans="17:26" x14ac:dyDescent="0.25">
      <c r="Q101" s="56"/>
      <c r="R101" s="56"/>
      <c r="T101" s="56"/>
      <c r="U101" s="56"/>
      <c r="Y101" s="56"/>
      <c r="Z101" s="56"/>
    </row>
    <row r="102" spans="17:26" x14ac:dyDescent="0.25">
      <c r="Q102" s="56"/>
      <c r="R102" s="56"/>
      <c r="T102" s="56"/>
      <c r="U102" s="56"/>
      <c r="Y102" s="56"/>
      <c r="Z102" s="56"/>
    </row>
    <row r="103" spans="17:26" x14ac:dyDescent="0.25">
      <c r="Q103" s="56"/>
      <c r="R103" s="56"/>
      <c r="T103" s="56"/>
      <c r="U103" s="56"/>
      <c r="Y103" s="56"/>
      <c r="Z103" s="56"/>
    </row>
    <row r="104" spans="17:26" x14ac:dyDescent="0.25">
      <c r="Q104" s="56"/>
      <c r="R104" s="56"/>
      <c r="T104" s="56"/>
      <c r="U104" s="56"/>
      <c r="Y104" s="56"/>
      <c r="Z104" s="56"/>
    </row>
    <row r="105" spans="17:26" x14ac:dyDescent="0.25">
      <c r="Q105" s="56"/>
      <c r="R105" s="56"/>
      <c r="T105" s="56"/>
      <c r="U105" s="56"/>
      <c r="Y105" s="56"/>
      <c r="Z105" s="56"/>
    </row>
    <row r="106" spans="17:26" x14ac:dyDescent="0.25">
      <c r="Q106" s="56"/>
      <c r="R106" s="56"/>
      <c r="T106" s="56"/>
      <c r="U106" s="56"/>
      <c r="Y106" s="56"/>
      <c r="Z106" s="56"/>
    </row>
    <row r="107" spans="17:26" x14ac:dyDescent="0.25">
      <c r="Q107" s="56"/>
      <c r="R107" s="56"/>
      <c r="T107" s="56"/>
      <c r="U107" s="56"/>
      <c r="Y107" s="56"/>
      <c r="Z107" s="56"/>
    </row>
    <row r="108" spans="17:26" x14ac:dyDescent="0.25">
      <c r="Q108" s="56"/>
      <c r="R108" s="56"/>
      <c r="T108" s="56"/>
      <c r="U108" s="56"/>
      <c r="Y108" s="56"/>
      <c r="Z108" s="56"/>
    </row>
    <row r="109" spans="17:26" x14ac:dyDescent="0.25">
      <c r="Q109" s="56"/>
      <c r="R109" s="56"/>
      <c r="T109" s="56"/>
      <c r="U109" s="56"/>
      <c r="Y109" s="56"/>
      <c r="Z109" s="56"/>
    </row>
    <row r="110" spans="17:26" x14ac:dyDescent="0.25">
      <c r="Q110" s="56"/>
      <c r="R110" s="56"/>
      <c r="T110" s="56"/>
      <c r="U110" s="56"/>
      <c r="Y110" s="56"/>
      <c r="Z110" s="56"/>
    </row>
    <row r="111" spans="17:26" x14ac:dyDescent="0.25">
      <c r="Q111" s="56"/>
      <c r="R111" s="56"/>
      <c r="T111" s="56"/>
      <c r="U111" s="56"/>
      <c r="Y111" s="56"/>
      <c r="Z111" s="56"/>
    </row>
    <row r="112" spans="17:26" x14ac:dyDescent="0.25">
      <c r="Q112" s="56"/>
      <c r="R112" s="56"/>
      <c r="T112" s="56"/>
      <c r="U112" s="56"/>
      <c r="Y112" s="56"/>
      <c r="Z112" s="56"/>
    </row>
    <row r="113" spans="17:26" x14ac:dyDescent="0.25">
      <c r="Q113" s="56"/>
      <c r="R113" s="56"/>
      <c r="T113" s="56"/>
      <c r="U113" s="56"/>
      <c r="Y113" s="56"/>
      <c r="Z113" s="56"/>
    </row>
    <row r="114" spans="17:26" x14ac:dyDescent="0.25">
      <c r="Q114" s="56"/>
      <c r="R114" s="56"/>
      <c r="T114" s="56"/>
      <c r="U114" s="56"/>
      <c r="Y114" s="56"/>
      <c r="Z114" s="56"/>
    </row>
    <row r="115" spans="17:26" x14ac:dyDescent="0.25">
      <c r="Q115" s="56"/>
      <c r="R115" s="56"/>
      <c r="T115" s="56"/>
      <c r="U115" s="56"/>
      <c r="Y115" s="56"/>
      <c r="Z115" s="56"/>
    </row>
    <row r="116" spans="17:26" x14ac:dyDescent="0.25">
      <c r="Q116" s="56"/>
      <c r="R116" s="56"/>
      <c r="T116" s="56"/>
      <c r="U116" s="56"/>
      <c r="Y116" s="56"/>
      <c r="Z116" s="56"/>
    </row>
    <row r="117" spans="17:26" x14ac:dyDescent="0.25">
      <c r="Q117" s="56"/>
      <c r="R117" s="56"/>
      <c r="T117" s="56"/>
      <c r="U117" s="56"/>
      <c r="Y117" s="56"/>
      <c r="Z117" s="56"/>
    </row>
    <row r="118" spans="17:26" x14ac:dyDescent="0.25">
      <c r="Q118" s="56"/>
      <c r="R118" s="56"/>
      <c r="T118" s="56"/>
      <c r="U118" s="56"/>
      <c r="Y118" s="56"/>
      <c r="Z118" s="56"/>
    </row>
    <row r="119" spans="17:26" x14ac:dyDescent="0.25">
      <c r="Q119" s="56"/>
      <c r="R119" s="56"/>
      <c r="T119" s="56"/>
      <c r="U119" s="56"/>
      <c r="Y119" s="56"/>
      <c r="Z119" s="56"/>
    </row>
    <row r="120" spans="17:26" x14ac:dyDescent="0.25">
      <c r="Q120" s="56"/>
      <c r="R120" s="56"/>
      <c r="T120" s="56"/>
      <c r="U120" s="56"/>
      <c r="Y120" s="56"/>
      <c r="Z120" s="56"/>
    </row>
    <row r="121" spans="17:26" x14ac:dyDescent="0.25">
      <c r="Q121" s="56"/>
      <c r="R121" s="56"/>
      <c r="T121" s="56"/>
      <c r="U121" s="56"/>
      <c r="Y121" s="56"/>
      <c r="Z121" s="56"/>
    </row>
    <row r="122" spans="17:26" x14ac:dyDescent="0.25">
      <c r="Q122" s="56"/>
      <c r="R122" s="56"/>
      <c r="T122" s="56"/>
      <c r="U122" s="56"/>
      <c r="Y122" s="56"/>
      <c r="Z122" s="56"/>
    </row>
    <row r="123" spans="17:26" x14ac:dyDescent="0.25">
      <c r="Q123" s="56"/>
      <c r="R123" s="56"/>
      <c r="T123" s="56"/>
      <c r="U123" s="56"/>
      <c r="Y123" s="56"/>
      <c r="Z123" s="56"/>
    </row>
    <row r="124" spans="17:26" x14ac:dyDescent="0.25">
      <c r="Q124" s="56"/>
      <c r="R124" s="56"/>
      <c r="T124" s="56"/>
      <c r="U124" s="56"/>
      <c r="Y124" s="56"/>
      <c r="Z124" s="56"/>
    </row>
    <row r="125" spans="17:26" x14ac:dyDescent="0.25">
      <c r="Q125" s="56"/>
      <c r="R125" s="56"/>
      <c r="T125" s="56"/>
      <c r="U125" s="56"/>
      <c r="Y125" s="56"/>
      <c r="Z125" s="56"/>
    </row>
    <row r="126" spans="17:26" x14ac:dyDescent="0.25">
      <c r="Q126" s="56"/>
      <c r="R126" s="56"/>
      <c r="T126" s="56"/>
      <c r="U126" s="56"/>
      <c r="Y126" s="56"/>
      <c r="Z126" s="56"/>
    </row>
    <row r="127" spans="17:26" x14ac:dyDescent="0.25">
      <c r="Q127" s="56"/>
      <c r="R127" s="56"/>
      <c r="T127" s="56"/>
      <c r="U127" s="56"/>
      <c r="Y127" s="56"/>
      <c r="Z127" s="56"/>
    </row>
    <row r="128" spans="17:26" x14ac:dyDescent="0.25">
      <c r="Q128" s="56"/>
      <c r="R128" s="56"/>
      <c r="T128" s="56"/>
      <c r="U128" s="56"/>
      <c r="Y128" s="56"/>
      <c r="Z128" s="56"/>
    </row>
    <row r="129" spans="17:26" x14ac:dyDescent="0.25">
      <c r="Q129" s="56"/>
      <c r="R129" s="56"/>
      <c r="T129" s="56"/>
      <c r="U129" s="56"/>
      <c r="Y129" s="56"/>
      <c r="Z129" s="56"/>
    </row>
    <row r="130" spans="17:26" x14ac:dyDescent="0.25">
      <c r="Q130" s="56"/>
      <c r="R130" s="56"/>
      <c r="T130" s="56"/>
      <c r="U130" s="56"/>
      <c r="Y130" s="56"/>
      <c r="Z130" s="56"/>
    </row>
    <row r="131" spans="17:26" x14ac:dyDescent="0.25">
      <c r="Q131" s="56"/>
      <c r="R131" s="56"/>
      <c r="T131" s="56"/>
      <c r="U131" s="56"/>
      <c r="Y131" s="56"/>
      <c r="Z131" s="56"/>
    </row>
    <row r="132" spans="17:26" x14ac:dyDescent="0.25">
      <c r="Q132" s="56"/>
      <c r="R132" s="56"/>
      <c r="T132" s="56"/>
      <c r="U132" s="56"/>
      <c r="Y132" s="56"/>
      <c r="Z132" s="56"/>
    </row>
    <row r="133" spans="17:26" x14ac:dyDescent="0.25">
      <c r="Q133" s="56"/>
      <c r="R133" s="56"/>
      <c r="T133" s="56"/>
      <c r="U133" s="56"/>
      <c r="Y133" s="56"/>
      <c r="Z133" s="56"/>
    </row>
    <row r="134" spans="17:26" x14ac:dyDescent="0.25">
      <c r="Q134" s="56"/>
      <c r="R134" s="56"/>
      <c r="T134" s="56"/>
      <c r="U134" s="56"/>
      <c r="Y134" s="56"/>
      <c r="Z134" s="56"/>
    </row>
    <row r="135" spans="17:26" x14ac:dyDescent="0.25">
      <c r="Q135" s="56"/>
      <c r="R135" s="56"/>
      <c r="T135" s="56"/>
      <c r="U135" s="56"/>
      <c r="Y135" s="56"/>
      <c r="Z135" s="56"/>
    </row>
    <row r="136" spans="17:26" x14ac:dyDescent="0.25">
      <c r="Q136" s="56"/>
      <c r="R136" s="56"/>
      <c r="T136" s="56"/>
      <c r="U136" s="56"/>
      <c r="Y136" s="56"/>
      <c r="Z136" s="56"/>
    </row>
    <row r="137" spans="17:26" x14ac:dyDescent="0.25">
      <c r="Q137" s="56"/>
      <c r="R137" s="56"/>
      <c r="T137" s="56"/>
      <c r="U137" s="56"/>
      <c r="Y137" s="56"/>
      <c r="Z137" s="56"/>
    </row>
    <row r="138" spans="17:26" x14ac:dyDescent="0.25">
      <c r="Q138" s="56"/>
      <c r="R138" s="56"/>
      <c r="T138" s="56"/>
      <c r="U138" s="56"/>
      <c r="Y138" s="56"/>
      <c r="Z138" s="56"/>
    </row>
    <row r="139" spans="17:26" x14ac:dyDescent="0.25">
      <c r="Q139" s="56"/>
      <c r="R139" s="56"/>
      <c r="T139" s="56"/>
      <c r="U139" s="56"/>
      <c r="Y139" s="56"/>
      <c r="Z139" s="56"/>
    </row>
    <row r="140" spans="17:26" x14ac:dyDescent="0.25">
      <c r="Q140" s="56"/>
      <c r="R140" s="56"/>
      <c r="T140" s="56"/>
      <c r="U140" s="56"/>
      <c r="Y140" s="56"/>
      <c r="Z140" s="56"/>
    </row>
    <row r="141" spans="17:26" x14ac:dyDescent="0.25">
      <c r="Q141" s="56"/>
      <c r="R141" s="56"/>
      <c r="T141" s="56"/>
      <c r="U141" s="56"/>
      <c r="Y141" s="56"/>
      <c r="Z141" s="56"/>
    </row>
    <row r="142" spans="17:26" x14ac:dyDescent="0.25">
      <c r="Q142" s="56"/>
      <c r="R142" s="56"/>
      <c r="T142" s="56"/>
      <c r="U142" s="56"/>
      <c r="Y142" s="56"/>
      <c r="Z142" s="56"/>
    </row>
    <row r="143" spans="17:26" x14ac:dyDescent="0.25">
      <c r="Q143" s="56"/>
      <c r="R143" s="56"/>
      <c r="T143" s="56"/>
      <c r="U143" s="56"/>
      <c r="Y143" s="56"/>
      <c r="Z143" s="56"/>
    </row>
    <row r="144" spans="17:26" x14ac:dyDescent="0.25">
      <c r="Q144" s="56"/>
      <c r="R144" s="56"/>
      <c r="T144" s="56"/>
      <c r="U144" s="56"/>
      <c r="Y144" s="56"/>
      <c r="Z144" s="56"/>
    </row>
    <row r="145" spans="17:26" x14ac:dyDescent="0.25">
      <c r="Q145" s="56"/>
      <c r="R145" s="56"/>
      <c r="T145" s="56"/>
      <c r="U145" s="56"/>
      <c r="Y145" s="56"/>
      <c r="Z145" s="56"/>
    </row>
    <row r="146" spans="17:26" x14ac:dyDescent="0.25">
      <c r="Q146" s="56"/>
      <c r="R146" s="56"/>
      <c r="T146" s="56"/>
      <c r="U146" s="56"/>
      <c r="Y146" s="56"/>
      <c r="Z146" s="56"/>
    </row>
    <row r="147" spans="17:26" x14ac:dyDescent="0.25">
      <c r="Q147" s="56"/>
      <c r="R147" s="56"/>
      <c r="T147" s="56"/>
      <c r="U147" s="56"/>
      <c r="Y147" s="56"/>
      <c r="Z147" s="56"/>
    </row>
    <row r="148" spans="17:26" x14ac:dyDescent="0.25">
      <c r="Q148" s="56"/>
      <c r="R148" s="56"/>
      <c r="T148" s="56"/>
      <c r="U148" s="56"/>
      <c r="Y148" s="56"/>
      <c r="Z148" s="56"/>
    </row>
    <row r="149" spans="17:26" x14ac:dyDescent="0.25">
      <c r="Q149" s="56"/>
      <c r="R149" s="56"/>
      <c r="T149" s="56"/>
      <c r="U149" s="56"/>
      <c r="Y149" s="56"/>
      <c r="Z149" s="56"/>
    </row>
    <row r="150" spans="17:26" x14ac:dyDescent="0.25">
      <c r="Q150" s="56"/>
      <c r="R150" s="56"/>
      <c r="T150" s="56"/>
      <c r="U150" s="56"/>
      <c r="Y150" s="56"/>
      <c r="Z150" s="56"/>
    </row>
    <row r="151" spans="17:26" x14ac:dyDescent="0.25">
      <c r="Q151" s="56"/>
      <c r="R151" s="56"/>
      <c r="T151" s="56"/>
      <c r="U151" s="56"/>
      <c r="Y151" s="56"/>
      <c r="Z151" s="56"/>
    </row>
    <row r="152" spans="17:26" x14ac:dyDescent="0.25">
      <c r="Q152" s="56"/>
      <c r="R152" s="56"/>
      <c r="T152" s="56"/>
      <c r="U152" s="56"/>
      <c r="Y152" s="56"/>
      <c r="Z152" s="56"/>
    </row>
    <row r="153" spans="17:26" x14ac:dyDescent="0.25">
      <c r="Q153" s="56"/>
      <c r="R153" s="56"/>
      <c r="T153" s="56"/>
      <c r="U153" s="56"/>
      <c r="Y153" s="56"/>
      <c r="Z153" s="56"/>
    </row>
    <row r="154" spans="17:26" x14ac:dyDescent="0.25">
      <c r="Q154" s="56"/>
      <c r="R154" s="56"/>
      <c r="T154" s="56"/>
      <c r="U154" s="56"/>
      <c r="Y154" s="56"/>
      <c r="Z154" s="56"/>
    </row>
    <row r="155" spans="17:26" x14ac:dyDescent="0.25">
      <c r="Q155" s="56"/>
      <c r="R155" s="56"/>
      <c r="T155" s="56"/>
      <c r="U155" s="56"/>
      <c r="Y155" s="56"/>
      <c r="Z155" s="56"/>
    </row>
    <row r="156" spans="17:26" x14ac:dyDescent="0.25">
      <c r="Q156" s="56"/>
      <c r="R156" s="56"/>
      <c r="T156" s="56"/>
      <c r="U156" s="56"/>
      <c r="Y156" s="56"/>
      <c r="Z156" s="56"/>
    </row>
    <row r="157" spans="17:26" x14ac:dyDescent="0.25">
      <c r="Q157" s="56"/>
      <c r="R157" s="56"/>
      <c r="T157" s="56"/>
      <c r="U157" s="56"/>
      <c r="Y157" s="56"/>
      <c r="Z157" s="56"/>
    </row>
    <row r="158" spans="17:26" x14ac:dyDescent="0.25">
      <c r="Q158" s="56"/>
      <c r="R158" s="56"/>
      <c r="T158" s="56"/>
      <c r="U158" s="56"/>
      <c r="Y158" s="56"/>
      <c r="Z158" s="56"/>
    </row>
    <row r="159" spans="17:26" x14ac:dyDescent="0.25">
      <c r="Q159" s="56"/>
      <c r="R159" s="56"/>
      <c r="T159" s="56"/>
      <c r="U159" s="56"/>
      <c r="Y159" s="56"/>
      <c r="Z159" s="56"/>
    </row>
    <row r="160" spans="17:26" x14ac:dyDescent="0.25">
      <c r="Q160" s="56"/>
      <c r="R160" s="56"/>
      <c r="T160" s="56"/>
      <c r="U160" s="56"/>
      <c r="Y160" s="56"/>
      <c r="Z160" s="56"/>
    </row>
    <row r="161" spans="17:26" x14ac:dyDescent="0.25">
      <c r="Q161" s="56"/>
      <c r="R161" s="56"/>
      <c r="T161" s="56"/>
      <c r="U161" s="56"/>
      <c r="Y161" s="56"/>
      <c r="Z161" s="56"/>
    </row>
    <row r="162" spans="17:26" x14ac:dyDescent="0.25">
      <c r="Q162" s="56"/>
      <c r="R162" s="56"/>
      <c r="T162" s="56"/>
      <c r="U162" s="56"/>
      <c r="Y162" s="56"/>
      <c r="Z162" s="56"/>
    </row>
    <row r="163" spans="17:26" x14ac:dyDescent="0.25">
      <c r="Q163" s="56"/>
      <c r="R163" s="56"/>
      <c r="T163" s="56"/>
      <c r="U163" s="56"/>
      <c r="Y163" s="56"/>
      <c r="Z163" s="56"/>
    </row>
    <row r="164" spans="17:26" x14ac:dyDescent="0.25">
      <c r="Q164" s="56"/>
      <c r="R164" s="56"/>
      <c r="T164" s="56"/>
      <c r="U164" s="56"/>
      <c r="Y164" s="56"/>
      <c r="Z164" s="56"/>
    </row>
    <row r="165" spans="17:26" x14ac:dyDescent="0.25">
      <c r="Q165" s="56"/>
      <c r="R165" s="56"/>
      <c r="T165" s="56"/>
      <c r="U165" s="56"/>
      <c r="Y165" s="56"/>
      <c r="Z165" s="56"/>
    </row>
    <row r="166" spans="17:26" x14ac:dyDescent="0.25">
      <c r="Q166" s="56"/>
      <c r="R166" s="56"/>
      <c r="T166" s="56"/>
      <c r="U166" s="56"/>
      <c r="Y166" s="56"/>
      <c r="Z166" s="56"/>
    </row>
    <row r="167" spans="17:26" x14ac:dyDescent="0.25">
      <c r="Q167" s="56"/>
      <c r="R167" s="56"/>
      <c r="T167" s="56"/>
      <c r="U167" s="56"/>
      <c r="Y167" s="56"/>
      <c r="Z167" s="56"/>
    </row>
    <row r="168" spans="17:26" x14ac:dyDescent="0.25">
      <c r="Q168" s="56"/>
      <c r="R168" s="56"/>
      <c r="T168" s="56"/>
      <c r="U168" s="56"/>
      <c r="Y168" s="56"/>
      <c r="Z168" s="56"/>
    </row>
    <row r="169" spans="17:26" x14ac:dyDescent="0.25">
      <c r="Q169" s="56"/>
      <c r="R169" s="56"/>
      <c r="T169" s="56"/>
      <c r="U169" s="56"/>
      <c r="Y169" s="56"/>
      <c r="Z169" s="56"/>
    </row>
    <row r="170" spans="17:26" x14ac:dyDescent="0.25">
      <c r="Q170" s="56"/>
      <c r="R170" s="56"/>
      <c r="T170" s="56"/>
      <c r="U170" s="56"/>
      <c r="Y170" s="56"/>
      <c r="Z170" s="56"/>
    </row>
    <row r="171" spans="17:26" x14ac:dyDescent="0.25">
      <c r="Q171" s="56"/>
      <c r="R171" s="56"/>
      <c r="T171" s="56"/>
      <c r="U171" s="56"/>
      <c r="Y171" s="56"/>
      <c r="Z171" s="56"/>
    </row>
    <row r="172" spans="17:26" x14ac:dyDescent="0.25">
      <c r="Q172" s="56"/>
      <c r="R172" s="56"/>
      <c r="T172" s="56"/>
      <c r="U172" s="56"/>
      <c r="Y172" s="56"/>
      <c r="Z172" s="56"/>
    </row>
    <row r="173" spans="17:26" x14ac:dyDescent="0.25">
      <c r="Q173" s="56"/>
      <c r="R173" s="56"/>
      <c r="T173" s="56"/>
      <c r="U173" s="56"/>
      <c r="Y173" s="56"/>
      <c r="Z173" s="56"/>
    </row>
    <row r="174" spans="17:26" x14ac:dyDescent="0.25">
      <c r="Q174" s="56"/>
      <c r="R174" s="56"/>
      <c r="T174" s="56"/>
      <c r="U174" s="56"/>
      <c r="Y174" s="56"/>
      <c r="Z174" s="56"/>
    </row>
    <row r="175" spans="17:26" x14ac:dyDescent="0.25">
      <c r="Q175" s="56"/>
      <c r="R175" s="56"/>
      <c r="T175" s="56"/>
      <c r="U175" s="56"/>
      <c r="Y175" s="56"/>
      <c r="Z175" s="56"/>
    </row>
    <row r="176" spans="17:26" x14ac:dyDescent="0.25">
      <c r="Q176" s="56"/>
      <c r="R176" s="56"/>
      <c r="T176" s="56"/>
      <c r="U176" s="56"/>
      <c r="Y176" s="56"/>
      <c r="Z176" s="56"/>
    </row>
    <row r="177" spans="17:26" x14ac:dyDescent="0.25">
      <c r="Q177" s="56"/>
      <c r="R177" s="56"/>
      <c r="T177" s="56"/>
      <c r="U177" s="56"/>
      <c r="Y177" s="56"/>
      <c r="Z177" s="56"/>
    </row>
    <row r="178" spans="17:26" x14ac:dyDescent="0.25">
      <c r="Q178" s="56"/>
      <c r="R178" s="56"/>
      <c r="T178" s="56"/>
      <c r="U178" s="56"/>
      <c r="Y178" s="56"/>
      <c r="Z178" s="56"/>
    </row>
    <row r="179" spans="17:26" x14ac:dyDescent="0.25">
      <c r="Q179" s="56"/>
      <c r="R179" s="56"/>
      <c r="T179" s="56"/>
      <c r="U179" s="56"/>
      <c r="Y179" s="56"/>
      <c r="Z179" s="56"/>
    </row>
    <row r="180" spans="17:26" x14ac:dyDescent="0.25">
      <c r="Q180" s="56"/>
      <c r="R180" s="56"/>
      <c r="T180" s="56"/>
      <c r="U180" s="56"/>
      <c r="Y180" s="56"/>
      <c r="Z180" s="56"/>
    </row>
    <row r="181" spans="17:26" x14ac:dyDescent="0.25">
      <c r="Q181" s="56"/>
      <c r="R181" s="56"/>
      <c r="T181" s="56"/>
      <c r="U181" s="56"/>
      <c r="Y181" s="56"/>
      <c r="Z181" s="56"/>
    </row>
    <row r="182" spans="17:26" x14ac:dyDescent="0.25">
      <c r="Q182" s="56"/>
      <c r="R182" s="56"/>
      <c r="T182" s="56"/>
      <c r="U182" s="56"/>
      <c r="Y182" s="56"/>
      <c r="Z182" s="56"/>
    </row>
  </sheetData>
  <phoneticPr fontId="0" type="noConversion"/>
  <pageMargins left="0.44" right="0.25" top="0.24" bottom="0.16" header="0.5" footer="0.16"/>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12"/>
  <sheetViews>
    <sheetView zoomScale="75" zoomScaleNormal="100" zoomScaleSheetLayoutView="75" workbookViewId="0">
      <selection activeCell="A2" sqref="A2"/>
    </sheetView>
  </sheetViews>
  <sheetFormatPr defaultColWidth="9.109375" defaultRowHeight="13.8" x14ac:dyDescent="0.25"/>
  <cols>
    <col min="1" max="1" width="6.6640625" style="3" customWidth="1"/>
    <col min="2" max="2" width="23.33203125" style="3" customWidth="1"/>
    <col min="3" max="3" width="1.5546875" style="3" customWidth="1"/>
    <col min="4" max="4" width="18.109375" style="3" customWidth="1"/>
    <col min="5" max="5" width="0.88671875" style="3" hidden="1" customWidth="1"/>
    <col min="6" max="6" width="8.44140625" style="3" customWidth="1"/>
    <col min="7" max="7" width="8.33203125" style="3" customWidth="1"/>
    <col min="8" max="8" width="9" style="3" customWidth="1"/>
    <col min="9" max="9" width="1.88671875" style="3" hidden="1" customWidth="1"/>
    <col min="10" max="10" width="0.6640625" style="3" customWidth="1"/>
    <col min="11" max="11" width="14.33203125" style="3" customWidth="1"/>
    <col min="12" max="12" width="1.5546875" style="3" customWidth="1"/>
    <col min="13" max="13" width="12.88671875" style="3" customWidth="1"/>
    <col min="14" max="16384" width="9.109375" style="3"/>
  </cols>
  <sheetData>
    <row r="1" spans="1:13" ht="21" x14ac:dyDescent="0.4">
      <c r="A1" s="40" t="e">
        <f>+#REF!</f>
        <v>#REF!</v>
      </c>
      <c r="B1" s="40"/>
      <c r="C1" s="16"/>
      <c r="D1" s="33"/>
      <c r="E1" s="33"/>
      <c r="F1" s="33"/>
      <c r="G1" s="33"/>
      <c r="H1" s="28"/>
      <c r="I1" s="28"/>
      <c r="J1" s="28"/>
      <c r="K1" s="28"/>
      <c r="L1" s="28"/>
      <c r="M1" s="28"/>
    </row>
    <row r="2" spans="1:13" ht="21" x14ac:dyDescent="0.4">
      <c r="A2" s="41" t="s">
        <v>302</v>
      </c>
      <c r="B2" s="41"/>
      <c r="C2" s="18"/>
      <c r="D2"/>
      <c r="E2"/>
      <c r="F2"/>
      <c r="G2"/>
    </row>
    <row r="3" spans="1:13" ht="67.5" customHeight="1" x14ac:dyDescent="0.25">
      <c r="A3" s="42" t="e">
        <f>+#REF!</f>
        <v>#REF!</v>
      </c>
      <c r="B3" s="42"/>
      <c r="D3"/>
      <c r="E3"/>
      <c r="F3"/>
      <c r="G3"/>
    </row>
    <row r="4" spans="1:13" x14ac:dyDescent="0.25">
      <c r="A4" s="10" t="s">
        <v>380</v>
      </c>
      <c r="B4" s="1" t="s">
        <v>305</v>
      </c>
    </row>
    <row r="5" spans="1:13" x14ac:dyDescent="0.25">
      <c r="A5" s="1"/>
    </row>
    <row r="6" spans="1:13" x14ac:dyDescent="0.25">
      <c r="A6" s="1"/>
    </row>
    <row r="7" spans="1:13" x14ac:dyDescent="0.25">
      <c r="A7" s="1"/>
    </row>
    <row r="8" spans="1:13" x14ac:dyDescent="0.25">
      <c r="A8" s="1"/>
    </row>
    <row r="9" spans="1:13" x14ac:dyDescent="0.25">
      <c r="A9" s="1"/>
    </row>
    <row r="10" spans="1:13" x14ac:dyDescent="0.25">
      <c r="A10" s="1"/>
    </row>
    <row r="11" spans="1:13" x14ac:dyDescent="0.25">
      <c r="A11" s="1"/>
    </row>
    <row r="12" spans="1:13" x14ac:dyDescent="0.25">
      <c r="A12" s="1"/>
    </row>
    <row r="13" spans="1:13" ht="8.25" customHeight="1" x14ac:dyDescent="0.25">
      <c r="A13" s="1"/>
    </row>
    <row r="14" spans="1:13" x14ac:dyDescent="0.25">
      <c r="A14" s="1"/>
    </row>
    <row r="15" spans="1:13" x14ac:dyDescent="0.25">
      <c r="A15" s="1"/>
    </row>
    <row r="16" spans="1:13" x14ac:dyDescent="0.25">
      <c r="A16" s="10" t="s">
        <v>381</v>
      </c>
      <c r="B16" s="1" t="s">
        <v>383</v>
      </c>
    </row>
    <row r="17" spans="1:13" x14ac:dyDescent="0.25">
      <c r="A17" s="1"/>
    </row>
    <row r="18" spans="1:13" x14ac:dyDescent="0.25">
      <c r="A18" s="1"/>
    </row>
    <row r="19" spans="1:13" x14ac:dyDescent="0.25">
      <c r="A19" s="1"/>
    </row>
    <row r="20" spans="1:13" x14ac:dyDescent="0.25">
      <c r="A20" s="1"/>
    </row>
    <row r="21" spans="1:13" x14ac:dyDescent="0.25">
      <c r="A21" s="1"/>
    </row>
    <row r="23" spans="1:13" x14ac:dyDescent="0.25">
      <c r="A23" s="10" t="s">
        <v>382</v>
      </c>
      <c r="B23" s="1" t="s">
        <v>384</v>
      </c>
    </row>
    <row r="24" spans="1:13" x14ac:dyDescent="0.25">
      <c r="A24" s="1"/>
    </row>
    <row r="25" spans="1:13" hidden="1" x14ac:dyDescent="0.25">
      <c r="A25" s="10" t="s">
        <v>322</v>
      </c>
      <c r="B25" s="1" t="s">
        <v>368</v>
      </c>
    </row>
    <row r="26" spans="1:13" hidden="1" x14ac:dyDescent="0.25">
      <c r="A26" s="1"/>
    </row>
    <row r="27" spans="1:13" hidden="1" x14ac:dyDescent="0.25">
      <c r="A27" s="1"/>
      <c r="B27" s="1" t="s">
        <v>370</v>
      </c>
      <c r="D27" s="31" t="s">
        <v>231</v>
      </c>
      <c r="F27" s="1" t="s">
        <v>232</v>
      </c>
      <c r="K27" s="341" t="s">
        <v>372</v>
      </c>
      <c r="L27" s="341"/>
      <c r="M27" s="341"/>
    </row>
    <row r="28" spans="1:13" hidden="1" x14ac:dyDescent="0.25">
      <c r="A28" s="1"/>
      <c r="B28" s="1" t="s">
        <v>371</v>
      </c>
      <c r="D28" s="31" t="s">
        <v>235</v>
      </c>
      <c r="K28" s="4" t="s">
        <v>233</v>
      </c>
      <c r="L28" s="4"/>
      <c r="M28" s="4" t="s">
        <v>234</v>
      </c>
    </row>
    <row r="29" spans="1:13" hidden="1" x14ac:dyDescent="0.25">
      <c r="A29" s="1"/>
      <c r="D29" s="31" t="s">
        <v>236</v>
      </c>
    </row>
    <row r="30" spans="1:13" hidden="1" x14ac:dyDescent="0.25">
      <c r="A30" s="1"/>
    </row>
    <row r="31" spans="1:13" hidden="1" x14ac:dyDescent="0.25">
      <c r="A31" s="1"/>
      <c r="B31" s="3" t="s">
        <v>237</v>
      </c>
      <c r="D31" s="3" t="s">
        <v>238</v>
      </c>
      <c r="F31" s="3" t="s">
        <v>239</v>
      </c>
      <c r="K31" s="20">
        <v>39589122</v>
      </c>
      <c r="L31" s="20"/>
      <c r="M31" s="20">
        <v>10400000</v>
      </c>
    </row>
    <row r="32" spans="1:13" hidden="1" x14ac:dyDescent="0.25">
      <c r="A32" s="1"/>
      <c r="B32" s="3" t="s">
        <v>241</v>
      </c>
      <c r="D32" s="3" t="s">
        <v>240</v>
      </c>
      <c r="K32" s="20"/>
      <c r="L32" s="20"/>
      <c r="M32" s="20"/>
    </row>
    <row r="33" spans="1:13" hidden="1" x14ac:dyDescent="0.25">
      <c r="A33" s="1"/>
      <c r="D33" s="3" t="s">
        <v>242</v>
      </c>
      <c r="F33" s="3" t="s">
        <v>243</v>
      </c>
      <c r="K33" s="20">
        <v>7859717</v>
      </c>
      <c r="L33" s="20"/>
      <c r="M33" s="20">
        <v>0</v>
      </c>
    </row>
    <row r="34" spans="1:13" hidden="1" x14ac:dyDescent="0.25">
      <c r="A34" s="1"/>
      <c r="D34" s="3" t="s">
        <v>244</v>
      </c>
      <c r="K34" s="20"/>
      <c r="L34" s="20"/>
      <c r="M34" s="20"/>
    </row>
    <row r="35" spans="1:13" hidden="1" x14ac:dyDescent="0.25">
      <c r="A35" s="1"/>
      <c r="D35" s="3" t="s">
        <v>245</v>
      </c>
      <c r="F35" s="3" t="s">
        <v>0</v>
      </c>
      <c r="K35" s="20">
        <v>19546839</v>
      </c>
      <c r="L35" s="20"/>
      <c r="M35" s="20">
        <v>12207516</v>
      </c>
    </row>
    <row r="36" spans="1:13" hidden="1" x14ac:dyDescent="0.25">
      <c r="A36" s="1"/>
      <c r="D36" s="3" t="s">
        <v>246</v>
      </c>
      <c r="F36" s="3" t="s">
        <v>2</v>
      </c>
      <c r="K36" s="20"/>
      <c r="L36" s="20"/>
      <c r="M36" s="20"/>
    </row>
    <row r="37" spans="1:13" hidden="1" x14ac:dyDescent="0.25">
      <c r="A37" s="1"/>
      <c r="F37" s="3" t="s">
        <v>247</v>
      </c>
      <c r="K37" s="20">
        <v>409395</v>
      </c>
      <c r="L37" s="20"/>
      <c r="M37" s="20">
        <v>11328579</v>
      </c>
    </row>
    <row r="38" spans="1:13" hidden="1" x14ac:dyDescent="0.25">
      <c r="A38" s="1"/>
      <c r="K38" s="20"/>
      <c r="L38" s="20"/>
      <c r="M38" s="20"/>
    </row>
    <row r="39" spans="1:13" hidden="1" x14ac:dyDescent="0.25">
      <c r="A39" s="1"/>
      <c r="F39" s="3" t="s">
        <v>3</v>
      </c>
      <c r="K39" s="20">
        <v>11072638</v>
      </c>
      <c r="L39" s="20"/>
      <c r="M39" s="20">
        <v>12257560</v>
      </c>
    </row>
    <row r="40" spans="1:13" hidden="1" x14ac:dyDescent="0.25">
      <c r="A40" s="1"/>
      <c r="F40" s="3" t="s">
        <v>1</v>
      </c>
      <c r="K40" s="20"/>
      <c r="L40" s="20"/>
      <c r="M40" s="20"/>
    </row>
    <row r="41" spans="1:13" hidden="1" x14ac:dyDescent="0.25">
      <c r="A41" s="1"/>
      <c r="F41" s="3" t="s">
        <v>248</v>
      </c>
      <c r="K41" s="20">
        <v>115000000</v>
      </c>
      <c r="L41" s="20"/>
      <c r="M41" s="20">
        <v>0</v>
      </c>
    </row>
    <row r="42" spans="1:13" hidden="1" x14ac:dyDescent="0.25">
      <c r="A42" s="1"/>
      <c r="K42" s="20"/>
      <c r="L42" s="20"/>
      <c r="M42" s="20"/>
    </row>
    <row r="43" spans="1:13" hidden="1" x14ac:dyDescent="0.25">
      <c r="A43" s="10" t="s">
        <v>323</v>
      </c>
      <c r="B43" s="1" t="s">
        <v>369</v>
      </c>
      <c r="K43" s="20"/>
      <c r="L43" s="20"/>
      <c r="M43" s="20"/>
    </row>
    <row r="44" spans="1:13" hidden="1" x14ac:dyDescent="0.25">
      <c r="A44" s="1"/>
      <c r="K44" s="20"/>
      <c r="L44" s="20"/>
      <c r="M44" s="20"/>
    </row>
    <row r="45" spans="1:13" hidden="1" x14ac:dyDescent="0.25">
      <c r="A45" s="1"/>
      <c r="B45" s="1" t="s">
        <v>364</v>
      </c>
      <c r="F45" s="1" t="s">
        <v>232</v>
      </c>
      <c r="K45" s="341" t="s">
        <v>372</v>
      </c>
      <c r="L45" s="341"/>
      <c r="M45" s="341"/>
    </row>
    <row r="46" spans="1:13" hidden="1" x14ac:dyDescent="0.25">
      <c r="A46" s="1"/>
      <c r="B46" s="1" t="s">
        <v>365</v>
      </c>
      <c r="K46" s="4" t="s">
        <v>233</v>
      </c>
      <c r="L46" s="4"/>
      <c r="M46" s="4" t="s">
        <v>234</v>
      </c>
    </row>
    <row r="47" spans="1:13" hidden="1" x14ac:dyDescent="0.25">
      <c r="A47" s="1"/>
      <c r="K47" s="20"/>
      <c r="L47" s="20"/>
      <c r="M47" s="20"/>
    </row>
    <row r="48" spans="1:13" hidden="1" x14ac:dyDescent="0.25">
      <c r="A48" s="1"/>
      <c r="B48" s="3" t="s">
        <v>366</v>
      </c>
      <c r="F48" s="3" t="s">
        <v>373</v>
      </c>
      <c r="K48" s="20">
        <v>2000000</v>
      </c>
      <c r="L48" s="20"/>
      <c r="M48" s="20">
        <v>0</v>
      </c>
    </row>
    <row r="49" spans="1:13" hidden="1" x14ac:dyDescent="0.25">
      <c r="A49" s="1"/>
      <c r="B49" s="3" t="s">
        <v>367</v>
      </c>
      <c r="F49" s="3" t="s">
        <v>374</v>
      </c>
      <c r="K49" s="20"/>
      <c r="L49" s="20"/>
      <c r="M49" s="20"/>
    </row>
    <row r="50" spans="1:13" hidden="1" x14ac:dyDescent="0.25">
      <c r="A50" s="1"/>
      <c r="F50" s="3" t="s">
        <v>375</v>
      </c>
      <c r="K50" s="20"/>
      <c r="L50" s="20"/>
      <c r="M50" s="20"/>
    </row>
    <row r="51" spans="1:13" hidden="1" x14ac:dyDescent="0.25">
      <c r="A51" s="1"/>
      <c r="K51" s="20"/>
      <c r="L51" s="20"/>
      <c r="M51" s="20"/>
    </row>
    <row r="52" spans="1:13" hidden="1" x14ac:dyDescent="0.25">
      <c r="A52" s="1"/>
      <c r="B52" s="3" t="s">
        <v>376</v>
      </c>
      <c r="F52" s="3" t="s">
        <v>373</v>
      </c>
      <c r="K52" s="20">
        <v>830000</v>
      </c>
      <c r="L52" s="20"/>
      <c r="M52" s="20">
        <v>0</v>
      </c>
    </row>
    <row r="53" spans="1:13" hidden="1" x14ac:dyDescent="0.25">
      <c r="A53" s="1"/>
      <c r="B53" s="3" t="s">
        <v>377</v>
      </c>
      <c r="F53" s="3" t="s">
        <v>374</v>
      </c>
      <c r="K53" s="20"/>
      <c r="L53" s="20"/>
      <c r="M53" s="20"/>
    </row>
    <row r="54" spans="1:13" hidden="1" x14ac:dyDescent="0.25">
      <c r="A54" s="1"/>
      <c r="F54" s="3" t="s">
        <v>375</v>
      </c>
      <c r="K54" s="20"/>
      <c r="L54" s="20"/>
      <c r="M54" s="20"/>
    </row>
    <row r="55" spans="1:13" hidden="1" x14ac:dyDescent="0.25">
      <c r="A55" s="1"/>
      <c r="K55" s="20"/>
      <c r="L55" s="20"/>
      <c r="M55" s="20"/>
    </row>
    <row r="56" spans="1:13" hidden="1" x14ac:dyDescent="0.25">
      <c r="A56" s="10" t="s">
        <v>324</v>
      </c>
      <c r="K56" s="20"/>
      <c r="L56" s="20"/>
      <c r="M56" s="20"/>
    </row>
    <row r="57" spans="1:13" hidden="1" x14ac:dyDescent="0.25">
      <c r="A57" s="1"/>
      <c r="K57" s="20"/>
      <c r="L57" s="20"/>
      <c r="M57" s="20"/>
    </row>
    <row r="58" spans="1:13" hidden="1" x14ac:dyDescent="0.25">
      <c r="A58" s="1"/>
      <c r="K58" s="20"/>
      <c r="L58" s="20"/>
      <c r="M58" s="20"/>
    </row>
    <row r="59" spans="1:13" hidden="1" x14ac:dyDescent="0.25">
      <c r="A59" s="10" t="s">
        <v>325</v>
      </c>
      <c r="K59" s="20"/>
      <c r="L59" s="20"/>
      <c r="M59" s="20"/>
    </row>
    <row r="60" spans="1:13" hidden="1" x14ac:dyDescent="0.25">
      <c r="A60" s="1"/>
      <c r="K60" s="20"/>
      <c r="L60" s="20"/>
      <c r="M60" s="20"/>
    </row>
    <row r="61" spans="1:13" x14ac:dyDescent="0.25">
      <c r="A61" s="1"/>
    </row>
    <row r="62" spans="1:13" x14ac:dyDescent="0.25">
      <c r="A62" s="1"/>
    </row>
    <row r="63" spans="1:13" x14ac:dyDescent="0.25">
      <c r="A63" s="1"/>
    </row>
    <row r="64" spans="1:13" x14ac:dyDescent="0.25">
      <c r="A64" s="1"/>
    </row>
    <row r="79" spans="1:9" x14ac:dyDescent="0.25">
      <c r="A79" s="1"/>
      <c r="H79" s="20"/>
      <c r="I79" s="32"/>
    </row>
    <row r="82" spans="1:1" x14ac:dyDescent="0.25">
      <c r="A82" s="1"/>
    </row>
    <row r="106" spans="1:1" x14ac:dyDescent="0.25">
      <c r="A106" s="1"/>
    </row>
    <row r="107" spans="1:1" x14ac:dyDescent="0.25">
      <c r="A107" s="1"/>
    </row>
    <row r="108" spans="1:1" x14ac:dyDescent="0.25">
      <c r="A108" s="1"/>
    </row>
    <row r="109" spans="1:1" x14ac:dyDescent="0.25">
      <c r="A109" s="1"/>
    </row>
    <row r="110" spans="1:1" x14ac:dyDescent="0.25">
      <c r="A110" s="1"/>
    </row>
    <row r="111" spans="1:1" x14ac:dyDescent="0.25">
      <c r="A111" s="1"/>
    </row>
    <row r="112" spans="1:1" x14ac:dyDescent="0.25">
      <c r="A112" s="1"/>
    </row>
  </sheetData>
  <mergeCells count="2">
    <mergeCell ref="K27:M27"/>
    <mergeCell ref="K45:M45"/>
  </mergeCells>
  <phoneticPr fontId="0" type="noConversion"/>
  <pageMargins left="1" right="0.25" top="0.25" bottom="0.16" header="0.48" footer="0.16"/>
  <pageSetup paperSize="9" scale="87" orientation="portrait" horizontalDpi="180" verticalDpi="180" r:id="rId1"/>
  <headerFooter alignWithMargins="0">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1"/>
  <sheetViews>
    <sheetView topLeftCell="A2" zoomScale="75" workbookViewId="0">
      <selection activeCell="A2" sqref="A2"/>
    </sheetView>
  </sheetViews>
  <sheetFormatPr defaultColWidth="9.109375" defaultRowHeight="13.8" x14ac:dyDescent="0.25"/>
  <cols>
    <col min="1" max="1" width="8" style="3" customWidth="1"/>
    <col min="2" max="2" width="26.6640625" style="3" customWidth="1"/>
    <col min="3" max="3" width="8.6640625" style="3" customWidth="1"/>
    <col min="4" max="4" width="3.33203125" style="3" customWidth="1"/>
    <col min="5" max="5" width="30.5546875" style="3" customWidth="1"/>
    <col min="6" max="6" width="0.6640625" style="3" customWidth="1"/>
    <col min="7" max="7" width="14" style="3" customWidth="1"/>
    <col min="8" max="8" width="0.6640625" style="3" customWidth="1"/>
    <col min="9" max="9" width="13.88671875" style="3" customWidth="1"/>
    <col min="10" max="16384" width="9.109375" style="3"/>
  </cols>
  <sheetData>
    <row r="1" spans="1:9" ht="21" x14ac:dyDescent="0.4">
      <c r="A1" s="40" t="e">
        <f>+'19'!A1</f>
        <v>#REF!</v>
      </c>
      <c r="B1" s="40"/>
      <c r="C1" s="16"/>
      <c r="D1" s="28"/>
      <c r="E1" s="28"/>
      <c r="F1" s="28"/>
      <c r="G1" s="28"/>
      <c r="H1" s="28"/>
      <c r="I1" s="28"/>
    </row>
    <row r="2" spans="1:9" ht="22.5" customHeight="1" x14ac:dyDescent="0.4">
      <c r="A2" s="41" t="s">
        <v>302</v>
      </c>
      <c r="B2" s="41"/>
      <c r="C2" s="18"/>
    </row>
    <row r="3" spans="1:9" ht="70.5" customHeight="1" x14ac:dyDescent="0.25">
      <c r="A3" s="42" t="e">
        <f>+#REF!</f>
        <v>#REF!</v>
      </c>
      <c r="B3" s="42"/>
    </row>
    <row r="4" spans="1:9" x14ac:dyDescent="0.25">
      <c r="A4" s="10" t="s">
        <v>382</v>
      </c>
      <c r="B4" s="1" t="s">
        <v>254</v>
      </c>
    </row>
    <row r="6" spans="1:9" x14ac:dyDescent="0.25">
      <c r="A6" s="10" t="s">
        <v>311</v>
      </c>
      <c r="B6" s="1" t="s">
        <v>253</v>
      </c>
    </row>
    <row r="8" spans="1:9" x14ac:dyDescent="0.25">
      <c r="B8" s="1" t="s">
        <v>368</v>
      </c>
    </row>
    <row r="9" spans="1:9" x14ac:dyDescent="0.25">
      <c r="A9" s="1"/>
    </row>
    <row r="10" spans="1:9" x14ac:dyDescent="0.25">
      <c r="A10" s="1"/>
      <c r="B10" s="1" t="s">
        <v>370</v>
      </c>
      <c r="E10" s="1" t="s">
        <v>232</v>
      </c>
      <c r="G10" s="341" t="s">
        <v>372</v>
      </c>
      <c r="H10" s="341"/>
      <c r="I10" s="341"/>
    </row>
    <row r="11" spans="1:9" x14ac:dyDescent="0.25">
      <c r="A11" s="1"/>
      <c r="B11" s="1" t="s">
        <v>371</v>
      </c>
      <c r="G11" s="4" t="s">
        <v>233</v>
      </c>
      <c r="H11" s="4"/>
      <c r="I11" s="4" t="s">
        <v>234</v>
      </c>
    </row>
    <row r="12" spans="1:9" x14ac:dyDescent="0.25">
      <c r="A12" s="1"/>
    </row>
    <row r="13" spans="1:9" x14ac:dyDescent="0.25">
      <c r="A13" s="1"/>
    </row>
    <row r="14" spans="1:9" x14ac:dyDescent="0.25">
      <c r="A14" s="1"/>
      <c r="B14" s="3" t="s">
        <v>237</v>
      </c>
      <c r="E14" s="3" t="s">
        <v>239</v>
      </c>
      <c r="G14" s="20">
        <v>39589122</v>
      </c>
      <c r="H14" s="20"/>
      <c r="I14" s="20">
        <v>10400000</v>
      </c>
    </row>
    <row r="15" spans="1:9" x14ac:dyDescent="0.25">
      <c r="A15" s="1"/>
      <c r="B15" s="3" t="s">
        <v>241</v>
      </c>
      <c r="G15" s="20"/>
      <c r="H15" s="20"/>
      <c r="I15" s="20"/>
    </row>
    <row r="16" spans="1:9" x14ac:dyDescent="0.25">
      <c r="A16" s="1"/>
      <c r="E16" s="3" t="s">
        <v>243</v>
      </c>
      <c r="G16" s="20">
        <v>7859717</v>
      </c>
      <c r="H16" s="20"/>
      <c r="I16" s="20">
        <v>0</v>
      </c>
    </row>
    <row r="17" spans="1:9" x14ac:dyDescent="0.25">
      <c r="A17" s="1"/>
      <c r="G17" s="20"/>
      <c r="H17" s="20"/>
      <c r="I17" s="20"/>
    </row>
    <row r="18" spans="1:9" x14ac:dyDescent="0.25">
      <c r="A18" s="1"/>
      <c r="E18" s="3" t="s">
        <v>0</v>
      </c>
      <c r="G18" s="20">
        <f>19546839-G29-G31+336443</f>
        <v>17979291.600000001</v>
      </c>
      <c r="H18" s="20"/>
      <c r="I18" s="20">
        <f>12207516-I29</f>
        <v>11524396</v>
      </c>
    </row>
    <row r="19" spans="1:9" x14ac:dyDescent="0.25">
      <c r="A19" s="1"/>
      <c r="E19" s="3" t="s">
        <v>2</v>
      </c>
      <c r="G19" s="20"/>
      <c r="H19" s="20"/>
      <c r="I19" s="20"/>
    </row>
    <row r="20" spans="1:9" x14ac:dyDescent="0.25">
      <c r="A20" s="1"/>
      <c r="E20" s="3" t="s">
        <v>247</v>
      </c>
      <c r="G20" s="20">
        <v>409395</v>
      </c>
      <c r="H20" s="20"/>
      <c r="I20" s="20">
        <v>11328579</v>
      </c>
    </row>
    <row r="21" spans="1:9" x14ac:dyDescent="0.25">
      <c r="A21" s="1"/>
      <c r="G21" s="20"/>
      <c r="H21" s="20"/>
      <c r="I21" s="20"/>
    </row>
    <row r="22" spans="1:9" x14ac:dyDescent="0.25">
      <c r="A22" s="1"/>
      <c r="E22" s="3" t="s">
        <v>3</v>
      </c>
      <c r="G22" s="20">
        <v>11072638</v>
      </c>
      <c r="H22" s="20"/>
      <c r="I22" s="20">
        <v>12257560</v>
      </c>
    </row>
    <row r="23" spans="1:9" x14ac:dyDescent="0.25">
      <c r="A23" s="1"/>
      <c r="E23" s="3" t="s">
        <v>1</v>
      </c>
      <c r="G23" s="20"/>
      <c r="H23" s="20"/>
      <c r="I23" s="20"/>
    </row>
    <row r="24" spans="1:9" x14ac:dyDescent="0.25">
      <c r="A24" s="1"/>
      <c r="E24" s="3" t="s">
        <v>248</v>
      </c>
      <c r="G24" s="20">
        <v>115000000</v>
      </c>
      <c r="H24" s="20"/>
      <c r="I24" s="20">
        <v>0</v>
      </c>
    </row>
    <row r="25" spans="1:9" x14ac:dyDescent="0.25">
      <c r="A25" s="1"/>
      <c r="G25" s="20"/>
      <c r="H25" s="20"/>
      <c r="I25" s="20"/>
    </row>
    <row r="26" spans="1:9" x14ac:dyDescent="0.25">
      <c r="A26" s="1"/>
      <c r="E26" s="3" t="s">
        <v>8</v>
      </c>
      <c r="G26" s="20">
        <v>100000000</v>
      </c>
      <c r="H26" s="20"/>
      <c r="I26" s="20">
        <v>0</v>
      </c>
    </row>
    <row r="27" spans="1:9" x14ac:dyDescent="0.25">
      <c r="A27" s="1"/>
      <c r="E27" s="3" t="s">
        <v>7</v>
      </c>
      <c r="G27" s="20"/>
      <c r="H27" s="20"/>
      <c r="I27" s="20"/>
    </row>
    <row r="28" spans="1:9" x14ac:dyDescent="0.25">
      <c r="A28" s="1"/>
      <c r="G28" s="20"/>
      <c r="H28" s="20"/>
      <c r="I28" s="20"/>
    </row>
    <row r="29" spans="1:9" x14ac:dyDescent="0.25">
      <c r="A29" s="1"/>
      <c r="E29" s="3" t="s">
        <v>310</v>
      </c>
      <c r="G29" s="20">
        <v>1465327.5</v>
      </c>
      <c r="H29" s="20"/>
      <c r="I29" s="20">
        <v>683120</v>
      </c>
    </row>
    <row r="30" spans="1:9" x14ac:dyDescent="0.25">
      <c r="A30" s="1"/>
      <c r="G30" s="20"/>
      <c r="H30" s="20"/>
      <c r="I30" s="20"/>
    </row>
    <row r="31" spans="1:9" x14ac:dyDescent="0.25">
      <c r="A31" s="1"/>
      <c r="E31" s="3" t="s">
        <v>288</v>
      </c>
      <c r="G31" s="20">
        <v>438662.9</v>
      </c>
      <c r="H31" s="20"/>
      <c r="I31" s="20">
        <v>0</v>
      </c>
    </row>
    <row r="32" spans="1:9" x14ac:dyDescent="0.25">
      <c r="A32" s="1"/>
      <c r="G32" s="20"/>
      <c r="H32" s="20"/>
      <c r="I32" s="20"/>
    </row>
    <row r="33" spans="1:9" x14ac:dyDescent="0.25">
      <c r="A33" s="10" t="s">
        <v>312</v>
      </c>
      <c r="B33" s="1" t="s">
        <v>369</v>
      </c>
      <c r="G33" s="20"/>
      <c r="H33" s="20"/>
      <c r="I33" s="20"/>
    </row>
    <row r="34" spans="1:9" x14ac:dyDescent="0.25">
      <c r="A34" s="1"/>
      <c r="G34" s="20"/>
      <c r="H34" s="20"/>
      <c r="I34" s="20"/>
    </row>
    <row r="35" spans="1:9" x14ac:dyDescent="0.25">
      <c r="A35" s="1"/>
      <c r="B35" s="1" t="s">
        <v>364</v>
      </c>
      <c r="E35" s="1" t="s">
        <v>232</v>
      </c>
      <c r="G35" s="341" t="s">
        <v>372</v>
      </c>
      <c r="H35" s="341"/>
      <c r="I35" s="341"/>
    </row>
    <row r="36" spans="1:9" x14ac:dyDescent="0.25">
      <c r="A36" s="1"/>
      <c r="B36" s="1" t="s">
        <v>365</v>
      </c>
      <c r="G36" s="4" t="s">
        <v>233</v>
      </c>
      <c r="H36" s="4"/>
      <c r="I36" s="4" t="s">
        <v>234</v>
      </c>
    </row>
    <row r="37" spans="1:9" x14ac:dyDescent="0.25">
      <c r="A37" s="1"/>
      <c r="G37" s="20"/>
      <c r="H37" s="20"/>
      <c r="I37" s="20"/>
    </row>
    <row r="38" spans="1:9" x14ac:dyDescent="0.25">
      <c r="A38" s="1"/>
      <c r="B38" s="3" t="s">
        <v>9</v>
      </c>
      <c r="E38" s="3" t="s">
        <v>373</v>
      </c>
      <c r="G38" s="20">
        <v>2000000</v>
      </c>
      <c r="H38" s="20"/>
      <c r="I38" s="20">
        <v>0</v>
      </c>
    </row>
    <row r="39" spans="1:9" x14ac:dyDescent="0.25">
      <c r="A39" s="1"/>
      <c r="B39" s="3" t="s">
        <v>367</v>
      </c>
      <c r="E39" s="3" t="s">
        <v>374</v>
      </c>
      <c r="G39" s="20"/>
      <c r="H39" s="20"/>
      <c r="I39" s="20"/>
    </row>
    <row r="40" spans="1:9" x14ac:dyDescent="0.25">
      <c r="A40" s="1"/>
      <c r="E40" s="3" t="s">
        <v>375</v>
      </c>
      <c r="G40" s="20"/>
      <c r="H40" s="20"/>
      <c r="I40" s="20"/>
    </row>
    <row r="41" spans="1:9" x14ac:dyDescent="0.25">
      <c r="A41" s="1"/>
      <c r="G41" s="20"/>
      <c r="H41" s="20"/>
      <c r="I41" s="20"/>
    </row>
    <row r="42" spans="1:9" x14ac:dyDescent="0.25">
      <c r="A42" s="1"/>
      <c r="B42" s="3" t="s">
        <v>10</v>
      </c>
      <c r="E42" s="3" t="s">
        <v>373</v>
      </c>
      <c r="G42" s="20">
        <v>830000</v>
      </c>
      <c r="H42" s="20"/>
      <c r="I42" s="20">
        <v>0</v>
      </c>
    </row>
    <row r="43" spans="1:9" x14ac:dyDescent="0.25">
      <c r="A43" s="1"/>
      <c r="B43" s="3" t="s">
        <v>11</v>
      </c>
      <c r="E43" s="3" t="s">
        <v>374</v>
      </c>
      <c r="G43" s="20"/>
      <c r="H43" s="20"/>
      <c r="I43" s="20"/>
    </row>
    <row r="44" spans="1:9" x14ac:dyDescent="0.25">
      <c r="A44" s="1"/>
      <c r="E44" s="3" t="s">
        <v>375</v>
      </c>
      <c r="G44" s="20"/>
      <c r="H44" s="20"/>
      <c r="I44" s="20"/>
    </row>
    <row r="45" spans="1:9" x14ac:dyDescent="0.25">
      <c r="A45" s="1"/>
      <c r="G45" s="20"/>
      <c r="H45" s="20"/>
      <c r="I45" s="20"/>
    </row>
    <row r="46" spans="1:9" x14ac:dyDescent="0.25">
      <c r="A46" s="10" t="s">
        <v>313</v>
      </c>
      <c r="G46" s="20"/>
      <c r="H46" s="20"/>
      <c r="I46" s="20"/>
    </row>
    <row r="47" spans="1:9" x14ac:dyDescent="0.25">
      <c r="A47" s="1"/>
      <c r="G47" s="20"/>
      <c r="H47" s="20"/>
      <c r="I47" s="20"/>
    </row>
    <row r="48" spans="1:9" x14ac:dyDescent="0.25">
      <c r="A48" s="1"/>
      <c r="G48" s="20"/>
      <c r="H48" s="20"/>
      <c r="I48" s="20"/>
    </row>
    <row r="49" spans="1:9" x14ac:dyDescent="0.25">
      <c r="A49" s="10" t="s">
        <v>314</v>
      </c>
      <c r="G49" s="20"/>
      <c r="H49" s="20"/>
      <c r="I49" s="20"/>
    </row>
    <row r="50" spans="1:9" x14ac:dyDescent="0.25">
      <c r="A50" s="1"/>
      <c r="G50" s="20"/>
      <c r="H50" s="20"/>
      <c r="I50" s="20"/>
    </row>
    <row r="51" spans="1:9" x14ac:dyDescent="0.25">
      <c r="A51" s="1"/>
      <c r="G51" s="20"/>
      <c r="H51" s="20"/>
      <c r="I51" s="20"/>
    </row>
  </sheetData>
  <mergeCells count="2">
    <mergeCell ref="G10:I10"/>
    <mergeCell ref="G35:I35"/>
  </mergeCells>
  <phoneticPr fontId="0" type="noConversion"/>
  <pageMargins left="1" right="0.25" top="0.24" bottom="0.16" header="0.5" footer="0.16"/>
  <pageSetup paperSize="9" scale="85" orientation="portrait" verticalDpi="180" r:id="rId1"/>
  <headerFooter alignWithMargins="0">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66"/>
  <sheetViews>
    <sheetView view="pageBreakPreview" zoomScale="75" zoomScaleNormal="75" workbookViewId="0"/>
  </sheetViews>
  <sheetFormatPr defaultRowHeight="13.2" x14ac:dyDescent="0.25"/>
  <cols>
    <col min="1" max="1" width="6.6640625" style="37" customWidth="1"/>
    <col min="2" max="3" width="8.88671875" style="37"/>
    <col min="4" max="4" width="12.109375" style="37" customWidth="1"/>
    <col min="5" max="5" width="0" style="37" hidden="1" customWidth="1"/>
    <col min="6" max="6" width="3.109375" style="37" customWidth="1"/>
    <col min="7" max="7" width="9.44140625" style="37" customWidth="1"/>
    <col min="8" max="8" width="13.44140625" style="37" customWidth="1"/>
    <col min="9" max="9" width="1.33203125" style="37" customWidth="1"/>
    <col min="10" max="10" width="13" style="37" customWidth="1"/>
    <col min="11" max="11" width="1" style="37" customWidth="1"/>
    <col min="12" max="12" width="14" style="37" customWidth="1"/>
    <col min="13" max="13" width="1.33203125" style="37" customWidth="1"/>
    <col min="14" max="14" width="13.5546875" style="37" customWidth="1"/>
    <col min="15" max="15" width="8.88671875" style="37"/>
    <col min="16" max="16" width="13.109375" style="37" bestFit="1" customWidth="1"/>
    <col min="17" max="16384" width="8.88671875" style="37"/>
  </cols>
  <sheetData>
    <row r="1" spans="1:14" ht="21" x14ac:dyDescent="0.4">
      <c r="A1" s="40" t="e">
        <f>+#REF!</f>
        <v>#REF!</v>
      </c>
      <c r="B1" s="93"/>
      <c r="C1" s="17"/>
    </row>
    <row r="2" spans="1:14" ht="21" x14ac:dyDescent="0.4">
      <c r="A2" s="41" t="s">
        <v>302</v>
      </c>
      <c r="B2" s="93"/>
      <c r="C2" s="17"/>
    </row>
    <row r="3" spans="1:14" ht="60.75" customHeight="1" x14ac:dyDescent="0.25">
      <c r="A3" s="42" t="e">
        <f>+#REF!</f>
        <v>#REF!</v>
      </c>
      <c r="B3" s="94"/>
      <c r="C3" s="7"/>
    </row>
    <row r="4" spans="1:14" ht="15.6" x14ac:dyDescent="0.25">
      <c r="A4" s="94"/>
      <c r="B4" s="94"/>
      <c r="C4" s="7"/>
    </row>
    <row r="5" spans="1:14" ht="13.8" x14ac:dyDescent="0.25">
      <c r="A5" s="95" t="s">
        <v>380</v>
      </c>
      <c r="B5" s="1" t="s">
        <v>5</v>
      </c>
      <c r="L5" s="9" t="e">
        <f>+#REF!</f>
        <v>#REF!</v>
      </c>
      <c r="M5" s="30"/>
      <c r="N5" s="9" t="e">
        <f>+#REF!</f>
        <v>#REF!</v>
      </c>
    </row>
    <row r="6" spans="1:14" ht="15" customHeight="1" x14ac:dyDescent="0.25">
      <c r="B6" s="37" t="s">
        <v>4</v>
      </c>
      <c r="L6" s="29">
        <f>+N9</f>
        <v>1900578.0111329006</v>
      </c>
      <c r="M6" s="101"/>
      <c r="N6" s="101">
        <v>0</v>
      </c>
    </row>
    <row r="7" spans="1:14" s="7" customFormat="1" ht="13.8" x14ac:dyDescent="0.25">
      <c r="A7" s="96"/>
      <c r="B7" s="3" t="s">
        <v>385</v>
      </c>
      <c r="F7" s="30"/>
      <c r="G7" s="30"/>
      <c r="H7" s="30"/>
      <c r="I7" s="23"/>
      <c r="J7" s="30"/>
      <c r="L7" s="29">
        <v>5240523.37</v>
      </c>
      <c r="M7" s="74"/>
      <c r="N7" s="50">
        <v>3796708.6708695651</v>
      </c>
    </row>
    <row r="8" spans="1:14" s="7" customFormat="1" ht="13.8" x14ac:dyDescent="0.25">
      <c r="B8" s="7" t="s">
        <v>386</v>
      </c>
      <c r="F8" s="11"/>
      <c r="G8" s="11"/>
      <c r="H8" s="11"/>
      <c r="I8" s="23"/>
      <c r="J8" s="11"/>
      <c r="L8" s="22" t="e">
        <f>-SUM(#REF!)</f>
        <v>#REF!</v>
      </c>
      <c r="M8" s="74"/>
      <c r="N8" s="53">
        <v>-1896130.6597366645</v>
      </c>
    </row>
    <row r="9" spans="1:14" s="7" customFormat="1" ht="14.4" thickBot="1" x14ac:dyDescent="0.3">
      <c r="A9" s="96"/>
      <c r="B9" s="96" t="s">
        <v>387</v>
      </c>
      <c r="F9" s="30"/>
      <c r="G9" s="30"/>
      <c r="H9" s="30"/>
      <c r="I9" s="23"/>
      <c r="J9" s="30"/>
      <c r="L9" s="102" t="e">
        <f>SUM(L6:L8)</f>
        <v>#REF!</v>
      </c>
      <c r="M9" s="74"/>
      <c r="N9" s="102">
        <f>SUM(N6:N8)</f>
        <v>1900578.0111329006</v>
      </c>
    </row>
    <row r="10" spans="1:14" s="7" customFormat="1" ht="14.4" thickTop="1" x14ac:dyDescent="0.25">
      <c r="A10" s="96"/>
      <c r="B10" s="96"/>
      <c r="H10" s="30"/>
      <c r="I10" s="23"/>
      <c r="J10" s="30"/>
      <c r="L10" s="24"/>
      <c r="M10" s="74"/>
      <c r="N10" s="100"/>
    </row>
    <row r="11" spans="1:14" s="7" customFormat="1" ht="13.8" x14ac:dyDescent="0.25">
      <c r="A11" s="96"/>
      <c r="H11" s="29"/>
      <c r="I11" s="23"/>
      <c r="J11" s="69"/>
      <c r="L11" s="29"/>
      <c r="N11" s="50"/>
    </row>
    <row r="12" spans="1:14" s="49" customFormat="1" ht="13.8" x14ac:dyDescent="0.25">
      <c r="A12" s="103" t="s">
        <v>388</v>
      </c>
      <c r="B12" s="44" t="s">
        <v>289</v>
      </c>
      <c r="F12" s="50"/>
      <c r="G12" s="50"/>
      <c r="H12" s="9"/>
      <c r="I12" s="20"/>
      <c r="J12" s="9"/>
      <c r="K12" s="3"/>
      <c r="L12" s="9"/>
      <c r="M12" s="3"/>
      <c r="N12" s="46"/>
    </row>
    <row r="13" spans="1:14" s="7" customFormat="1" ht="13.8" x14ac:dyDescent="0.25">
      <c r="A13" s="96"/>
      <c r="H13" s="9">
        <v>2006</v>
      </c>
      <c r="I13" s="20"/>
      <c r="J13" s="9">
        <v>2006</v>
      </c>
      <c r="K13" s="3"/>
      <c r="L13" s="9">
        <v>2006</v>
      </c>
      <c r="M13" s="3"/>
      <c r="N13" s="46">
        <v>2005</v>
      </c>
    </row>
    <row r="14" spans="1:14" s="7" customFormat="1" ht="13.8" x14ac:dyDescent="0.25">
      <c r="A14" s="96"/>
      <c r="H14" s="4" t="s">
        <v>304</v>
      </c>
      <c r="I14" s="20"/>
      <c r="J14" s="4" t="s">
        <v>303</v>
      </c>
      <c r="K14" s="3"/>
      <c r="L14" s="4" t="s">
        <v>301</v>
      </c>
      <c r="M14" s="3"/>
      <c r="N14" s="45" t="s">
        <v>301</v>
      </c>
    </row>
    <row r="15" spans="1:14" s="7" customFormat="1" ht="13.8" x14ac:dyDescent="0.25">
      <c r="A15" s="96"/>
      <c r="B15" s="96"/>
      <c r="H15" s="9" t="s">
        <v>293</v>
      </c>
      <c r="I15" s="20"/>
      <c r="J15" s="9" t="s">
        <v>293</v>
      </c>
      <c r="K15" s="3"/>
      <c r="L15" s="9" t="s">
        <v>293</v>
      </c>
      <c r="M15" s="3"/>
      <c r="N15" s="46" t="s">
        <v>293</v>
      </c>
    </row>
    <row r="16" spans="1:14" s="7" customFormat="1" ht="13.8" x14ac:dyDescent="0.25">
      <c r="A16" s="96"/>
      <c r="B16" s="96"/>
      <c r="H16" s="9"/>
      <c r="I16" s="20"/>
      <c r="J16" s="9"/>
      <c r="K16" s="3"/>
      <c r="L16" s="9"/>
      <c r="M16" s="3"/>
      <c r="N16" s="46"/>
    </row>
    <row r="17" spans="1:16" s="7" customFormat="1" ht="13.8" x14ac:dyDescent="0.25">
      <c r="A17" s="96"/>
      <c r="B17" s="47" t="s">
        <v>389</v>
      </c>
      <c r="H17" s="29">
        <v>1692049.92</v>
      </c>
      <c r="I17" s="23"/>
      <c r="J17" s="86" t="e">
        <f>+#REF!-H17</f>
        <v>#REF!</v>
      </c>
      <c r="L17" s="86" t="e">
        <f>SUM(H17:K17)</f>
        <v>#REF!</v>
      </c>
      <c r="N17" s="86" t="e">
        <f>+#REF!</f>
        <v>#REF!</v>
      </c>
      <c r="P17" s="69"/>
    </row>
    <row r="18" spans="1:16" s="7" customFormat="1" ht="13.8" x14ac:dyDescent="0.25">
      <c r="A18" s="95"/>
      <c r="B18" s="15"/>
      <c r="H18" s="25"/>
      <c r="J18" s="25"/>
      <c r="K18" s="23"/>
      <c r="L18" s="11"/>
      <c r="N18" s="25"/>
    </row>
    <row r="19" spans="1:16" s="7" customFormat="1" ht="13.8" x14ac:dyDescent="0.25">
      <c r="A19" s="96"/>
      <c r="B19" s="96"/>
      <c r="H19" s="24"/>
      <c r="J19" s="25"/>
      <c r="K19" s="23"/>
      <c r="L19" s="11"/>
      <c r="N19" s="25"/>
    </row>
    <row r="20" spans="1:16" s="7" customFormat="1" ht="13.8" x14ac:dyDescent="0.25">
      <c r="A20" s="96"/>
      <c r="B20" s="96"/>
      <c r="H20" s="25"/>
      <c r="J20" s="25"/>
      <c r="K20" s="23"/>
      <c r="L20" s="25"/>
      <c r="N20" s="25"/>
    </row>
    <row r="21" spans="1:16" s="7" customFormat="1" ht="13.8" x14ac:dyDescent="0.25">
      <c r="A21" s="96"/>
      <c r="B21" s="96"/>
      <c r="J21" s="30"/>
      <c r="K21" s="23"/>
      <c r="L21" s="30"/>
      <c r="N21" s="30"/>
    </row>
    <row r="22" spans="1:16" s="7" customFormat="1" ht="13.8" x14ac:dyDescent="0.25">
      <c r="A22" s="96"/>
      <c r="H22" s="36"/>
      <c r="J22" s="70"/>
      <c r="K22" s="23"/>
      <c r="L22" s="29"/>
      <c r="N22" s="29"/>
    </row>
    <row r="23" spans="1:16" s="7" customFormat="1" ht="13.8" x14ac:dyDescent="0.25">
      <c r="A23" s="96"/>
      <c r="H23" s="74"/>
      <c r="J23" s="57"/>
      <c r="K23" s="23"/>
      <c r="L23" s="29"/>
      <c r="N23" s="29"/>
    </row>
    <row r="24" spans="1:16" s="7" customFormat="1" ht="13.8" x14ac:dyDescent="0.25">
      <c r="A24" s="96"/>
      <c r="B24" s="96"/>
      <c r="H24" s="86"/>
      <c r="J24" s="86"/>
      <c r="K24" s="23"/>
      <c r="L24" s="86"/>
      <c r="N24" s="86"/>
    </row>
    <row r="25" spans="1:16" s="7" customFormat="1" ht="13.8" x14ac:dyDescent="0.25">
      <c r="A25" s="96"/>
      <c r="B25" s="96"/>
      <c r="J25" s="86"/>
      <c r="K25" s="23"/>
      <c r="L25" s="86"/>
      <c r="N25" s="86"/>
    </row>
    <row r="26" spans="1:16" s="7" customFormat="1" ht="13.8" x14ac:dyDescent="0.25">
      <c r="A26" s="96"/>
      <c r="B26" s="96"/>
      <c r="J26" s="86"/>
      <c r="K26" s="23"/>
      <c r="L26" s="86"/>
      <c r="N26" s="86"/>
    </row>
    <row r="27" spans="1:16" s="7" customFormat="1" ht="13.8" x14ac:dyDescent="0.25">
      <c r="A27" s="96"/>
      <c r="B27" s="96"/>
      <c r="J27" s="86"/>
      <c r="K27" s="23"/>
      <c r="L27" s="86"/>
      <c r="N27" s="86"/>
    </row>
    <row r="28" spans="1:16" s="7" customFormat="1" ht="13.8" x14ac:dyDescent="0.25">
      <c r="A28" s="95"/>
      <c r="B28" s="15"/>
      <c r="J28" s="25"/>
      <c r="K28" s="23"/>
      <c r="L28" s="11"/>
      <c r="N28" s="25"/>
    </row>
    <row r="29" spans="1:16" s="7" customFormat="1" ht="13.8" x14ac:dyDescent="0.25">
      <c r="A29" s="96"/>
      <c r="B29" s="96"/>
      <c r="J29" s="25"/>
      <c r="K29" s="23"/>
      <c r="L29" s="11"/>
      <c r="N29" s="25"/>
    </row>
    <row r="30" spans="1:16" s="7" customFormat="1" ht="13.8" x14ac:dyDescent="0.25">
      <c r="A30" s="96"/>
      <c r="B30" s="96"/>
      <c r="J30" s="25"/>
      <c r="K30" s="23"/>
      <c r="L30" s="25"/>
      <c r="N30" s="25"/>
    </row>
    <row r="31" spans="1:16" s="7" customFormat="1" ht="13.8" x14ac:dyDescent="0.25">
      <c r="A31" s="96"/>
      <c r="B31" s="96"/>
      <c r="J31" s="30"/>
      <c r="K31" s="23"/>
      <c r="L31" s="30"/>
      <c r="N31" s="30"/>
    </row>
    <row r="32" spans="1:16" s="7" customFormat="1" ht="13.8" x14ac:dyDescent="0.25">
      <c r="A32" s="96"/>
      <c r="J32" s="70"/>
      <c r="K32" s="23"/>
      <c r="L32" s="29"/>
      <c r="N32" s="29"/>
    </row>
    <row r="33" spans="1:15" s="7" customFormat="1" ht="13.8" x14ac:dyDescent="0.25">
      <c r="A33" s="96"/>
      <c r="B33" s="96"/>
      <c r="J33" s="86"/>
      <c r="K33" s="23"/>
      <c r="L33" s="86"/>
      <c r="N33" s="86"/>
    </row>
    <row r="34" spans="1:15" s="7" customFormat="1" ht="13.8" x14ac:dyDescent="0.25">
      <c r="A34" s="96"/>
      <c r="B34" s="96"/>
      <c r="J34" s="86"/>
      <c r="K34" s="23"/>
      <c r="L34" s="86"/>
      <c r="N34" s="86"/>
    </row>
    <row r="35" spans="1:15" s="7" customFormat="1" ht="13.8" x14ac:dyDescent="0.25">
      <c r="A35" s="95"/>
      <c r="B35" s="15"/>
      <c r="H35" s="25"/>
      <c r="J35" s="25"/>
      <c r="K35" s="23"/>
      <c r="L35" s="11"/>
      <c r="N35" s="25"/>
    </row>
    <row r="36" spans="1:15" s="7" customFormat="1" ht="13.8" x14ac:dyDescent="0.25">
      <c r="A36" s="96"/>
      <c r="B36" s="96"/>
      <c r="H36" s="24"/>
      <c r="J36" s="25"/>
      <c r="K36" s="23"/>
      <c r="L36" s="11"/>
      <c r="N36" s="25"/>
    </row>
    <row r="37" spans="1:15" s="7" customFormat="1" ht="13.8" x14ac:dyDescent="0.25">
      <c r="A37" s="96"/>
      <c r="B37" s="96"/>
      <c r="H37" s="25"/>
      <c r="J37" s="25"/>
      <c r="K37" s="23"/>
      <c r="L37" s="25"/>
      <c r="N37" s="25"/>
    </row>
    <row r="38" spans="1:15" s="7" customFormat="1" ht="13.8" x14ac:dyDescent="0.25">
      <c r="A38" s="96"/>
      <c r="B38" s="96"/>
      <c r="J38" s="30"/>
      <c r="K38" s="23"/>
      <c r="L38" s="30"/>
      <c r="N38" s="30"/>
    </row>
    <row r="39" spans="1:15" s="7" customFormat="1" ht="13.8" x14ac:dyDescent="0.25">
      <c r="A39" s="96"/>
      <c r="H39" s="23"/>
      <c r="J39" s="43"/>
      <c r="K39" s="23"/>
      <c r="L39" s="29"/>
      <c r="N39" s="86"/>
    </row>
    <row r="40" spans="1:15" s="7" customFormat="1" ht="13.8" x14ac:dyDescent="0.25">
      <c r="A40" s="96"/>
      <c r="B40" s="96"/>
      <c r="H40" s="86"/>
      <c r="J40" s="86"/>
      <c r="K40" s="23"/>
      <c r="L40" s="86"/>
      <c r="N40" s="86"/>
    </row>
    <row r="42" spans="1:15" s="7" customFormat="1" ht="15.6" x14ac:dyDescent="0.3">
      <c r="A42" s="95"/>
      <c r="B42" s="15"/>
      <c r="D42" s="39"/>
      <c r="E42" s="39"/>
      <c r="H42" s="23"/>
      <c r="I42" s="23"/>
      <c r="K42" s="23"/>
      <c r="L42" s="30"/>
      <c r="M42" s="30"/>
      <c r="N42" s="63"/>
    </row>
    <row r="43" spans="1:15" s="7" customFormat="1" ht="13.8" x14ac:dyDescent="0.25">
      <c r="A43" s="96"/>
      <c r="B43" s="96"/>
      <c r="H43" s="23"/>
      <c r="I43" s="23"/>
      <c r="K43" s="23"/>
      <c r="L43" s="30"/>
      <c r="M43" s="30"/>
      <c r="N43" s="63"/>
    </row>
    <row r="44" spans="1:15" s="7" customFormat="1" ht="13.8" x14ac:dyDescent="0.25">
      <c r="A44" s="96"/>
      <c r="B44" s="96"/>
      <c r="H44" s="23"/>
      <c r="I44" s="23"/>
      <c r="K44" s="23"/>
      <c r="L44" s="30"/>
      <c r="M44" s="30"/>
      <c r="N44" s="63"/>
    </row>
    <row r="45" spans="1:15" s="7" customFormat="1" ht="15.6" x14ac:dyDescent="0.3">
      <c r="A45" s="97"/>
      <c r="B45" s="98"/>
      <c r="H45" s="23"/>
      <c r="I45" s="23"/>
      <c r="K45" s="23"/>
      <c r="L45" s="35"/>
      <c r="M45" s="30"/>
      <c r="N45" s="67"/>
    </row>
    <row r="46" spans="1:15" s="7" customFormat="1" ht="13.8" x14ac:dyDescent="0.25">
      <c r="A46" s="96"/>
      <c r="H46" s="29"/>
      <c r="I46" s="23"/>
      <c r="K46" s="23"/>
      <c r="L46" s="43"/>
      <c r="M46" s="22"/>
      <c r="N46" s="68"/>
      <c r="O46" s="69"/>
    </row>
    <row r="47" spans="1:15" s="7" customFormat="1" ht="13.8" x14ac:dyDescent="0.25">
      <c r="A47" s="96"/>
      <c r="H47" s="23"/>
      <c r="I47" s="23"/>
      <c r="K47" s="23"/>
      <c r="L47" s="22"/>
      <c r="M47" s="22"/>
      <c r="N47" s="53"/>
    </row>
    <row r="48" spans="1:15" s="7" customFormat="1" ht="13.8" x14ac:dyDescent="0.25">
      <c r="A48" s="96"/>
      <c r="H48" s="23"/>
      <c r="I48" s="23"/>
      <c r="K48" s="23"/>
      <c r="L48" s="23"/>
      <c r="M48" s="23"/>
      <c r="N48" s="48"/>
    </row>
    <row r="49" spans="1:15" s="7" customFormat="1" ht="16.2" customHeight="1" x14ac:dyDescent="0.25">
      <c r="A49" s="96"/>
      <c r="H49" s="23"/>
      <c r="I49" s="23"/>
      <c r="K49" s="23"/>
      <c r="L49" s="23"/>
      <c r="M49" s="23"/>
      <c r="N49" s="48"/>
      <c r="O49" s="69"/>
    </row>
    <row r="50" spans="1:15" s="7" customFormat="1" ht="13.8" hidden="1" x14ac:dyDescent="0.25">
      <c r="A50" s="96"/>
      <c r="B50" s="96"/>
      <c r="H50" s="23"/>
      <c r="I50" s="23"/>
      <c r="K50" s="23"/>
      <c r="L50" s="22"/>
      <c r="M50" s="22"/>
      <c r="N50" s="53"/>
    </row>
    <row r="51" spans="1:15" s="7" customFormat="1" ht="15.6" hidden="1" x14ac:dyDescent="0.3">
      <c r="A51" s="99"/>
      <c r="B51" s="99"/>
      <c r="C51" s="39"/>
      <c r="D51" s="39"/>
      <c r="E51" s="39"/>
      <c r="H51" s="23"/>
      <c r="I51" s="23"/>
      <c r="K51" s="23"/>
      <c r="L51" s="23"/>
      <c r="M51" s="23"/>
      <c r="N51" s="48"/>
    </row>
    <row r="52" spans="1:15" s="7" customFormat="1" ht="13.8" hidden="1" x14ac:dyDescent="0.25">
      <c r="A52" s="96"/>
      <c r="B52" s="96"/>
      <c r="C52" s="15"/>
      <c r="D52" s="15"/>
      <c r="E52" s="15"/>
      <c r="H52" s="23"/>
      <c r="I52" s="23"/>
      <c r="K52" s="23"/>
      <c r="L52" s="24"/>
      <c r="M52" s="24"/>
      <c r="N52" s="59"/>
    </row>
    <row r="53" spans="1:15" s="7" customFormat="1" ht="13.8" hidden="1" x14ac:dyDescent="0.25">
      <c r="A53" s="96"/>
      <c r="B53" s="96"/>
      <c r="C53" s="15"/>
      <c r="D53" s="15"/>
      <c r="E53" s="15"/>
      <c r="H53" s="23"/>
      <c r="I53" s="23"/>
      <c r="K53" s="23"/>
      <c r="L53" s="25"/>
      <c r="M53" s="25"/>
      <c r="N53" s="55"/>
    </row>
    <row r="54" spans="1:15" s="7" customFormat="1" ht="13.8" x14ac:dyDescent="0.25">
      <c r="A54" s="96"/>
      <c r="B54" s="96"/>
      <c r="C54" s="15"/>
      <c r="D54" s="15"/>
      <c r="E54" s="15"/>
      <c r="H54" s="23"/>
      <c r="I54" s="23"/>
      <c r="K54" s="23"/>
      <c r="L54" s="25"/>
      <c r="M54" s="25"/>
      <c r="N54" s="55"/>
      <c r="O54" s="69"/>
    </row>
    <row r="55" spans="1:15" s="7" customFormat="1" ht="13.8" x14ac:dyDescent="0.25">
      <c r="A55" s="96"/>
      <c r="B55" s="96"/>
      <c r="C55" s="15"/>
      <c r="D55" s="15"/>
      <c r="E55" s="15"/>
      <c r="H55" s="23"/>
      <c r="I55" s="23"/>
      <c r="K55" s="23"/>
      <c r="L55" s="30"/>
      <c r="M55" s="30"/>
      <c r="N55" s="63"/>
    </row>
    <row r="56" spans="1:15" s="7" customFormat="1" ht="15.6" x14ac:dyDescent="0.3">
      <c r="A56" s="95"/>
      <c r="B56" s="39"/>
      <c r="D56" s="39"/>
      <c r="E56" s="39"/>
      <c r="H56" s="23"/>
      <c r="I56" s="23"/>
      <c r="K56" s="23"/>
      <c r="L56" s="30"/>
      <c r="M56" s="30"/>
      <c r="N56" s="63"/>
    </row>
    <row r="57" spans="1:15" s="7" customFormat="1" ht="13.8" x14ac:dyDescent="0.25">
      <c r="A57" s="96"/>
      <c r="B57" s="96"/>
      <c r="C57" s="15"/>
      <c r="D57" s="15"/>
      <c r="E57" s="15"/>
      <c r="H57" s="23"/>
      <c r="I57" s="23"/>
      <c r="K57" s="23"/>
      <c r="L57" s="25"/>
      <c r="M57" s="25"/>
      <c r="N57" s="55"/>
    </row>
    <row r="58" spans="1:15" s="7" customFormat="1" ht="13.8" x14ac:dyDescent="0.25">
      <c r="A58" s="96"/>
      <c r="D58" s="15"/>
      <c r="E58" s="15"/>
      <c r="H58" s="23"/>
      <c r="I58" s="23"/>
      <c r="K58" s="23"/>
      <c r="L58" s="35"/>
      <c r="M58" s="25"/>
      <c r="N58" s="67"/>
    </row>
    <row r="59" spans="1:15" s="7" customFormat="1" ht="13.8" x14ac:dyDescent="0.25">
      <c r="A59" s="96"/>
      <c r="H59" s="23"/>
      <c r="I59" s="23"/>
      <c r="K59" s="23"/>
      <c r="L59" s="22"/>
      <c r="M59" s="22"/>
      <c r="N59" s="53"/>
    </row>
    <row r="60" spans="1:15" s="7" customFormat="1" ht="13.8" x14ac:dyDescent="0.25">
      <c r="A60" s="96"/>
      <c r="H60" s="23"/>
      <c r="I60" s="23"/>
      <c r="K60" s="23"/>
      <c r="L60" s="22"/>
      <c r="M60" s="22"/>
      <c r="N60" s="22"/>
    </row>
    <row r="61" spans="1:15" s="7" customFormat="1" ht="13.8" x14ac:dyDescent="0.25">
      <c r="A61" s="96"/>
      <c r="B61" s="96"/>
      <c r="C61" s="15"/>
      <c r="D61" s="15"/>
      <c r="E61" s="15"/>
      <c r="H61" s="23"/>
      <c r="I61" s="23"/>
      <c r="K61" s="23"/>
      <c r="L61" s="25"/>
      <c r="M61" s="25"/>
      <c r="N61" s="55"/>
    </row>
    <row r="62" spans="1:15" s="7" customFormat="1" ht="13.8" x14ac:dyDescent="0.25">
      <c r="A62" s="96"/>
      <c r="B62" s="96"/>
      <c r="C62" s="15"/>
      <c r="D62" s="15"/>
      <c r="E62" s="15"/>
      <c r="H62" s="23"/>
      <c r="I62" s="23"/>
      <c r="K62" s="23"/>
      <c r="L62" s="25"/>
      <c r="M62" s="25"/>
      <c r="N62" s="55"/>
    </row>
    <row r="63" spans="1:15" s="7" customFormat="1" ht="13.8" x14ac:dyDescent="0.25">
      <c r="A63" s="96"/>
      <c r="B63" s="96"/>
      <c r="C63" s="15"/>
      <c r="D63" s="15"/>
      <c r="E63" s="15"/>
      <c r="H63" s="23"/>
      <c r="I63" s="23"/>
      <c r="K63" s="23"/>
      <c r="L63" s="25"/>
      <c r="M63" s="25"/>
      <c r="N63" s="55"/>
    </row>
    <row r="64" spans="1:15" s="7" customFormat="1" ht="13.8" x14ac:dyDescent="0.25">
      <c r="A64" s="96"/>
      <c r="B64" s="96"/>
      <c r="C64" s="15"/>
      <c r="D64" s="15"/>
      <c r="E64" s="15"/>
      <c r="H64" s="23"/>
      <c r="I64" s="23"/>
      <c r="K64" s="23"/>
      <c r="L64" s="25"/>
      <c r="M64" s="25"/>
      <c r="N64" s="55"/>
    </row>
    <row r="65" spans="1:14" s="7" customFormat="1" ht="13.8" x14ac:dyDescent="0.25">
      <c r="A65" s="96"/>
      <c r="B65" s="96"/>
      <c r="C65" s="15"/>
      <c r="D65" s="15"/>
      <c r="E65" s="15"/>
      <c r="H65" s="23"/>
      <c r="I65" s="23"/>
      <c r="K65" s="23"/>
      <c r="L65" s="25"/>
      <c r="M65" s="25"/>
      <c r="N65" s="55"/>
    </row>
    <row r="66" spans="1:14" s="7" customFormat="1" ht="13.8" x14ac:dyDescent="0.25">
      <c r="A66" s="96"/>
      <c r="B66" s="96"/>
      <c r="C66" s="15"/>
      <c r="D66" s="15"/>
      <c r="E66" s="15"/>
      <c r="H66" s="23"/>
      <c r="I66" s="23"/>
      <c r="K66" s="23"/>
      <c r="L66" s="25"/>
      <c r="M66" s="25"/>
      <c r="N66" s="55"/>
    </row>
  </sheetData>
  <phoneticPr fontId="0" type="noConversion"/>
  <pageMargins left="1" right="0.25" top="0.25" bottom="0.16" header="0.5" footer="0.16"/>
  <pageSetup paperSize="9" scale="85" orientation="portrait"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323"/>
  <sheetViews>
    <sheetView view="pageBreakPreview" zoomScale="60" zoomScaleNormal="75" workbookViewId="0">
      <selection activeCell="C9" sqref="C9"/>
    </sheetView>
  </sheetViews>
  <sheetFormatPr defaultColWidth="9.109375" defaultRowHeight="13.8" x14ac:dyDescent="0.25"/>
  <cols>
    <col min="1" max="1" width="57.109375" style="3" customWidth="1"/>
    <col min="2" max="2" width="17.6640625" style="7" customWidth="1"/>
    <col min="3" max="3" width="15.5546875" style="3" customWidth="1"/>
    <col min="4" max="4" width="15.5546875" style="47" customWidth="1"/>
    <col min="5" max="16384" width="9.109375" style="3"/>
  </cols>
  <sheetData>
    <row r="1" spans="1:4" ht="21" x14ac:dyDescent="0.4">
      <c r="A1" s="12" t="s">
        <v>290</v>
      </c>
      <c r="B1" s="28"/>
      <c r="C1" s="28"/>
      <c r="D1" s="85"/>
    </row>
    <row r="2" spans="1:4" ht="21" x14ac:dyDescent="0.4">
      <c r="A2" s="13" t="s">
        <v>306</v>
      </c>
    </row>
    <row r="3" spans="1:4" ht="81.75" customHeight="1" x14ac:dyDescent="0.25">
      <c r="A3" s="14" t="e">
        <f>+#REF!</f>
        <v>#REF!</v>
      </c>
    </row>
    <row r="4" spans="1:4" x14ac:dyDescent="0.25">
      <c r="B4" s="6"/>
      <c r="C4" s="2"/>
      <c r="D4" s="51"/>
    </row>
    <row r="5" spans="1:4" x14ac:dyDescent="0.25">
      <c r="B5" s="11" t="s">
        <v>307</v>
      </c>
      <c r="C5" s="4" t="e">
        <f>+#REF!</f>
        <v>#REF!</v>
      </c>
      <c r="D5" s="65" t="e">
        <f>+#REF!</f>
        <v>#REF!</v>
      </c>
    </row>
    <row r="6" spans="1:4" x14ac:dyDescent="0.25">
      <c r="B6" s="25"/>
      <c r="C6" s="4" t="s">
        <v>293</v>
      </c>
      <c r="D6" s="58" t="s">
        <v>293</v>
      </c>
    </row>
    <row r="7" spans="1:4" x14ac:dyDescent="0.25">
      <c r="B7" s="6"/>
      <c r="C7" s="76"/>
      <c r="D7" s="58"/>
    </row>
    <row r="8" spans="1:4" x14ac:dyDescent="0.25">
      <c r="A8" s="3" t="s">
        <v>294</v>
      </c>
      <c r="B8" s="22"/>
      <c r="C8" s="78" t="e">
        <f>#REF!</f>
        <v>#REF!</v>
      </c>
      <c r="D8" s="78" t="e">
        <f>#REF!</f>
        <v>#REF!</v>
      </c>
    </row>
    <row r="9" spans="1:4" x14ac:dyDescent="0.25">
      <c r="B9" s="22"/>
      <c r="C9" s="76"/>
      <c r="D9" s="53"/>
    </row>
    <row r="10" spans="1:4" x14ac:dyDescent="0.25">
      <c r="A10" s="3" t="s">
        <v>221</v>
      </c>
      <c r="B10" s="22"/>
      <c r="C10" s="76" t="e">
        <f>#REF!</f>
        <v>#REF!</v>
      </c>
      <c r="D10" s="53" t="e">
        <f>#REF!</f>
        <v>#REF!</v>
      </c>
    </row>
    <row r="11" spans="1:4" x14ac:dyDescent="0.25">
      <c r="B11" s="22"/>
      <c r="C11" s="76"/>
      <c r="D11" s="53"/>
    </row>
    <row r="12" spans="1:4" x14ac:dyDescent="0.25">
      <c r="A12" s="3" t="s">
        <v>318</v>
      </c>
      <c r="B12" s="22"/>
      <c r="C12" s="78" t="e">
        <f>#REF!</f>
        <v>#REF!</v>
      </c>
      <c r="D12" s="54" t="e">
        <f>#REF!</f>
        <v>#REF!</v>
      </c>
    </row>
    <row r="13" spans="1:4" x14ac:dyDescent="0.25">
      <c r="B13" s="22"/>
      <c r="C13" s="76"/>
      <c r="D13" s="53"/>
    </row>
    <row r="14" spans="1:4" x14ac:dyDescent="0.25">
      <c r="A14" s="3" t="s">
        <v>12</v>
      </c>
      <c r="B14" s="22"/>
      <c r="C14" s="76" t="e">
        <f>#REF!</f>
        <v>#REF!</v>
      </c>
      <c r="D14" s="52" t="e">
        <f>D10-D12</f>
        <v>#REF!</v>
      </c>
    </row>
    <row r="15" spans="1:4" x14ac:dyDescent="0.25">
      <c r="B15" s="22"/>
      <c r="C15" s="76"/>
      <c r="D15" s="53"/>
    </row>
    <row r="16" spans="1:4" x14ac:dyDescent="0.25">
      <c r="A16" s="3" t="s">
        <v>362</v>
      </c>
      <c r="B16" s="22"/>
      <c r="C16" s="78" t="e">
        <f>#REF!</f>
        <v>#REF!</v>
      </c>
      <c r="D16" s="54" t="e">
        <f>#REF!</f>
        <v>#REF!</v>
      </c>
    </row>
    <row r="17" spans="1:4" x14ac:dyDescent="0.25">
      <c r="B17" s="22"/>
      <c r="C17" s="76"/>
      <c r="D17" s="53"/>
    </row>
    <row r="18" spans="1:4" x14ac:dyDescent="0.25">
      <c r="A18" s="1" t="s">
        <v>222</v>
      </c>
      <c r="B18" s="80"/>
      <c r="C18" s="76" t="e">
        <f>#REF!</f>
        <v>#REF!</v>
      </c>
      <c r="D18" s="53" t="e">
        <f>SUM(D14:D16)</f>
        <v>#REF!</v>
      </c>
    </row>
    <row r="19" spans="1:4" x14ac:dyDescent="0.25">
      <c r="B19" s="6"/>
      <c r="C19" s="76"/>
      <c r="D19" s="53"/>
    </row>
    <row r="20" spans="1:4" x14ac:dyDescent="0.25">
      <c r="A20" s="1" t="s">
        <v>223</v>
      </c>
      <c r="B20" s="6"/>
      <c r="C20" s="76"/>
      <c r="D20" s="53"/>
    </row>
    <row r="21" spans="1:4" x14ac:dyDescent="0.25">
      <c r="A21" s="1"/>
      <c r="B21" s="6"/>
      <c r="C21" s="76"/>
      <c r="D21" s="53"/>
    </row>
    <row r="22" spans="1:4" x14ac:dyDescent="0.25">
      <c r="A22" s="3" t="s">
        <v>224</v>
      </c>
      <c r="B22" s="22" t="s">
        <v>308</v>
      </c>
      <c r="C22" s="76" t="e">
        <f>#REF!</f>
        <v>#REF!</v>
      </c>
      <c r="D22" s="76" t="e">
        <f>#REF!</f>
        <v>#REF!</v>
      </c>
    </row>
    <row r="23" spans="1:4" x14ac:dyDescent="0.25">
      <c r="A23" s="1"/>
      <c r="B23" s="22"/>
      <c r="C23" s="76"/>
      <c r="D23" s="52"/>
    </row>
    <row r="24" spans="1:4" x14ac:dyDescent="0.25">
      <c r="A24" s="3" t="s">
        <v>225</v>
      </c>
      <c r="B24" s="22" t="s">
        <v>319</v>
      </c>
      <c r="C24" s="76" t="e">
        <f>#REF!</f>
        <v>#REF!</v>
      </c>
      <c r="D24" s="76" t="e">
        <f>#REF!</f>
        <v>#REF!</v>
      </c>
    </row>
    <row r="25" spans="1:4" x14ac:dyDescent="0.25">
      <c r="B25" s="22"/>
      <c r="C25" s="76"/>
      <c r="D25" s="53"/>
    </row>
    <row r="26" spans="1:4" x14ac:dyDescent="0.25">
      <c r="A26" s="3" t="s">
        <v>363</v>
      </c>
      <c r="B26" s="22"/>
      <c r="C26" s="78" t="e">
        <f>#REF!</f>
        <v>#REF!</v>
      </c>
      <c r="D26" s="78" t="e">
        <f>#REF!</f>
        <v>#REF!</v>
      </c>
    </row>
    <row r="27" spans="1:4" x14ac:dyDescent="0.25">
      <c r="A27" s="1"/>
      <c r="B27" s="6"/>
      <c r="C27" s="76"/>
      <c r="D27" s="52"/>
    </row>
    <row r="28" spans="1:4" ht="14.4" thickBot="1" x14ac:dyDescent="0.3">
      <c r="A28" s="1" t="s">
        <v>226</v>
      </c>
      <c r="B28" s="80"/>
      <c r="C28" s="81" t="e">
        <f>C18-C22-C24-C26</f>
        <v>#REF!</v>
      </c>
      <c r="D28" s="66" t="e">
        <f>D18-D22-D24-D26</f>
        <v>#REF!</v>
      </c>
    </row>
    <row r="29" spans="1:4" ht="14.4" thickTop="1" x14ac:dyDescent="0.25">
      <c r="B29" s="6"/>
      <c r="C29" s="76"/>
      <c r="D29" s="50"/>
    </row>
    <row r="30" spans="1:4" x14ac:dyDescent="0.25">
      <c r="A30" s="7"/>
      <c r="B30" s="79"/>
      <c r="C30" s="79"/>
      <c r="D30" s="50"/>
    </row>
    <row r="31" spans="1:4" x14ac:dyDescent="0.25">
      <c r="A31" s="15"/>
      <c r="B31" s="6"/>
      <c r="C31" s="79"/>
      <c r="D31" s="79"/>
    </row>
    <row r="32" spans="1:4" x14ac:dyDescent="0.25">
      <c r="A32" s="15"/>
      <c r="B32" s="80"/>
      <c r="C32" s="79"/>
      <c r="D32" s="53"/>
    </row>
    <row r="33" spans="1:4" x14ac:dyDescent="0.25">
      <c r="A33" s="15"/>
      <c r="B33" s="6"/>
      <c r="C33" s="79"/>
      <c r="D33" s="53"/>
    </row>
    <row r="34" spans="1:4" hidden="1" x14ac:dyDescent="0.25">
      <c r="A34" s="7" t="e">
        <f>#REF!</f>
        <v>#REF!</v>
      </c>
      <c r="B34" s="29"/>
      <c r="C34" s="79"/>
      <c r="D34" s="53"/>
    </row>
    <row r="35" spans="1:4" hidden="1" x14ac:dyDescent="0.25">
      <c r="A35" s="7" t="e">
        <f>#REF!</f>
        <v>#REF!</v>
      </c>
      <c r="B35" s="6"/>
      <c r="C35" s="79"/>
      <c r="D35" s="53"/>
    </row>
    <row r="36" spans="1:4" x14ac:dyDescent="0.25">
      <c r="A36" s="15"/>
      <c r="B36" s="80"/>
      <c r="C36" s="79"/>
      <c r="D36" s="53"/>
    </row>
    <row r="37" spans="1:4" x14ac:dyDescent="0.25">
      <c r="A37" s="15"/>
      <c r="B37" s="6"/>
      <c r="C37" s="79"/>
      <c r="D37" s="53"/>
    </row>
    <row r="38" spans="1:4" x14ac:dyDescent="0.25">
      <c r="A38" s="15"/>
      <c r="B38" s="6"/>
      <c r="C38" s="79"/>
      <c r="D38" s="53"/>
    </row>
    <row r="39" spans="1:4" x14ac:dyDescent="0.25">
      <c r="B39" s="72"/>
      <c r="C39" s="82"/>
      <c r="D39" s="50"/>
    </row>
    <row r="40" spans="1:4" x14ac:dyDescent="0.25">
      <c r="A40" s="3" t="s">
        <v>230</v>
      </c>
      <c r="B40" s="6"/>
      <c r="C40" s="76"/>
      <c r="D40" s="53"/>
    </row>
    <row r="41" spans="1:4" x14ac:dyDescent="0.25">
      <c r="B41" s="6"/>
      <c r="C41" s="82"/>
      <c r="D41" s="50"/>
    </row>
    <row r="42" spans="1:4" x14ac:dyDescent="0.25">
      <c r="A42" s="38"/>
      <c r="B42" s="83"/>
      <c r="C42" s="84"/>
    </row>
    <row r="43" spans="1:4" x14ac:dyDescent="0.25">
      <c r="A43" s="38"/>
      <c r="B43" s="83"/>
      <c r="C43" s="84"/>
    </row>
    <row r="44" spans="1:4" x14ac:dyDescent="0.25">
      <c r="A44" s="38"/>
      <c r="B44" s="83"/>
      <c r="C44" s="84"/>
    </row>
    <row r="45" spans="1:4" x14ac:dyDescent="0.25">
      <c r="A45" s="38"/>
      <c r="B45" s="83"/>
      <c r="C45" s="84"/>
    </row>
    <row r="46" spans="1:4" x14ac:dyDescent="0.25">
      <c r="A46" s="38"/>
      <c r="B46" s="83"/>
      <c r="C46" s="84"/>
    </row>
    <row r="47" spans="1:4" x14ac:dyDescent="0.25">
      <c r="A47" s="38"/>
      <c r="B47" s="83"/>
      <c r="C47" s="84"/>
    </row>
    <row r="48" spans="1:4" x14ac:dyDescent="0.25">
      <c r="A48" s="38"/>
      <c r="B48" s="83"/>
      <c r="C48" s="84"/>
    </row>
    <row r="49" spans="1:3" x14ac:dyDescent="0.25">
      <c r="A49" s="38"/>
      <c r="B49" s="83"/>
      <c r="C49" s="84"/>
    </row>
    <row r="50" spans="1:3" x14ac:dyDescent="0.25">
      <c r="A50" s="38"/>
      <c r="B50" s="83"/>
      <c r="C50" s="84"/>
    </row>
    <row r="51" spans="1:3" x14ac:dyDescent="0.25">
      <c r="A51" s="38"/>
      <c r="B51" s="83"/>
      <c r="C51" s="83"/>
    </row>
    <row r="52" spans="1:3" x14ac:dyDescent="0.25">
      <c r="A52" s="38"/>
      <c r="B52" s="83"/>
      <c r="C52" s="83"/>
    </row>
    <row r="53" spans="1:3" x14ac:dyDescent="0.25">
      <c r="A53" s="38"/>
      <c r="B53" s="83"/>
      <c r="C53" s="83"/>
    </row>
    <row r="54" spans="1:3" x14ac:dyDescent="0.25">
      <c r="A54" s="38"/>
      <c r="B54" s="83"/>
      <c r="C54" s="83"/>
    </row>
    <row r="55" spans="1:3" x14ac:dyDescent="0.25">
      <c r="A55" s="38"/>
      <c r="B55" s="83"/>
      <c r="C55" s="83"/>
    </row>
    <row r="56" spans="1:3" x14ac:dyDescent="0.25">
      <c r="A56" s="38"/>
      <c r="B56" s="83"/>
      <c r="C56" s="83"/>
    </row>
    <row r="57" spans="1:3" x14ac:dyDescent="0.25">
      <c r="A57" s="38"/>
      <c r="B57" s="83"/>
      <c r="C57" s="83"/>
    </row>
    <row r="58" spans="1:3" x14ac:dyDescent="0.25">
      <c r="A58" s="38"/>
      <c r="B58" s="83"/>
      <c r="C58" s="83"/>
    </row>
    <row r="59" spans="1:3" x14ac:dyDescent="0.25">
      <c r="A59" s="38"/>
      <c r="B59" s="83"/>
      <c r="C59" s="83"/>
    </row>
    <row r="60" spans="1:3" x14ac:dyDescent="0.25">
      <c r="A60" s="38"/>
      <c r="B60" s="83"/>
      <c r="C60" s="83"/>
    </row>
    <row r="61" spans="1:3" x14ac:dyDescent="0.25">
      <c r="A61" s="38"/>
      <c r="B61" s="83"/>
      <c r="C61" s="83"/>
    </row>
    <row r="62" spans="1:3" x14ac:dyDescent="0.25">
      <c r="A62" s="38"/>
      <c r="B62" s="83"/>
      <c r="C62" s="83"/>
    </row>
    <row r="63" spans="1:3" x14ac:dyDescent="0.25">
      <c r="A63" s="38"/>
      <c r="B63" s="83"/>
      <c r="C63" s="83"/>
    </row>
    <row r="64" spans="1:3" x14ac:dyDescent="0.25">
      <c r="A64" s="38"/>
      <c r="B64" s="83"/>
      <c r="C64" s="83"/>
    </row>
    <row r="65" spans="1:3" x14ac:dyDescent="0.25">
      <c r="A65" s="38"/>
      <c r="B65" s="83"/>
      <c r="C65" s="83"/>
    </row>
    <row r="66" spans="1:3" x14ac:dyDescent="0.25">
      <c r="C66" s="7"/>
    </row>
    <row r="67" spans="1:3" x14ac:dyDescent="0.25">
      <c r="C67" s="7"/>
    </row>
    <row r="68" spans="1:3" x14ac:dyDescent="0.25">
      <c r="C68" s="7"/>
    </row>
    <row r="69" spans="1:3" x14ac:dyDescent="0.25">
      <c r="C69" s="7"/>
    </row>
    <row r="70" spans="1:3" x14ac:dyDescent="0.25">
      <c r="C70" s="7"/>
    </row>
    <row r="71" spans="1:3" x14ac:dyDescent="0.25">
      <c r="C71" s="7"/>
    </row>
    <row r="72" spans="1:3" x14ac:dyDescent="0.25">
      <c r="C72" s="7"/>
    </row>
    <row r="73" spans="1:3" x14ac:dyDescent="0.25">
      <c r="C73" s="7"/>
    </row>
    <row r="74" spans="1:3" x14ac:dyDescent="0.25">
      <c r="C74" s="7"/>
    </row>
    <row r="75" spans="1:3" x14ac:dyDescent="0.25">
      <c r="C75" s="7"/>
    </row>
    <row r="76" spans="1:3" x14ac:dyDescent="0.25">
      <c r="C76" s="7"/>
    </row>
    <row r="77" spans="1:3" x14ac:dyDescent="0.25">
      <c r="C77" s="7"/>
    </row>
    <row r="78" spans="1:3" x14ac:dyDescent="0.25">
      <c r="C78" s="7"/>
    </row>
    <row r="79" spans="1:3" x14ac:dyDescent="0.25">
      <c r="C79" s="7"/>
    </row>
    <row r="80" spans="1:3" x14ac:dyDescent="0.25">
      <c r="C80" s="7"/>
    </row>
    <row r="81" spans="3:3" x14ac:dyDescent="0.25">
      <c r="C81" s="7"/>
    </row>
    <row r="82" spans="3:3" x14ac:dyDescent="0.25">
      <c r="C82" s="7"/>
    </row>
    <row r="83" spans="3:3" x14ac:dyDescent="0.25">
      <c r="C83" s="7"/>
    </row>
    <row r="84" spans="3:3" x14ac:dyDescent="0.25">
      <c r="C84" s="7"/>
    </row>
    <row r="85" spans="3:3" x14ac:dyDescent="0.25">
      <c r="C85" s="7"/>
    </row>
    <row r="86" spans="3:3" x14ac:dyDescent="0.25">
      <c r="C86" s="7"/>
    </row>
    <row r="87" spans="3:3" x14ac:dyDescent="0.25">
      <c r="C87" s="7"/>
    </row>
    <row r="88" spans="3:3" x14ac:dyDescent="0.25">
      <c r="C88" s="7"/>
    </row>
    <row r="89" spans="3:3" x14ac:dyDescent="0.25">
      <c r="C89" s="7"/>
    </row>
    <row r="90" spans="3:3" x14ac:dyDescent="0.25">
      <c r="C90" s="7"/>
    </row>
    <row r="91" spans="3:3" x14ac:dyDescent="0.25">
      <c r="C91" s="7"/>
    </row>
    <row r="92" spans="3:3" x14ac:dyDescent="0.25">
      <c r="C92" s="7"/>
    </row>
    <row r="93" spans="3:3" x14ac:dyDescent="0.25">
      <c r="C93" s="7"/>
    </row>
    <row r="94" spans="3:3" x14ac:dyDescent="0.25">
      <c r="C94" s="7"/>
    </row>
    <row r="95" spans="3:3" x14ac:dyDescent="0.25">
      <c r="C95" s="7"/>
    </row>
    <row r="96" spans="3:3" x14ac:dyDescent="0.25">
      <c r="C96" s="7"/>
    </row>
    <row r="97" spans="3:3" x14ac:dyDescent="0.25">
      <c r="C97" s="7"/>
    </row>
    <row r="98" spans="3:3" x14ac:dyDescent="0.25">
      <c r="C98" s="7"/>
    </row>
    <row r="99" spans="3:3" x14ac:dyDescent="0.25">
      <c r="C99" s="7"/>
    </row>
    <row r="100" spans="3:3" x14ac:dyDescent="0.25">
      <c r="C100" s="7"/>
    </row>
    <row r="101" spans="3:3" x14ac:dyDescent="0.25">
      <c r="C101" s="7"/>
    </row>
    <row r="102" spans="3:3" x14ac:dyDescent="0.25">
      <c r="C102" s="7"/>
    </row>
    <row r="103" spans="3:3" x14ac:dyDescent="0.25">
      <c r="C103" s="7"/>
    </row>
    <row r="104" spans="3:3" x14ac:dyDescent="0.25">
      <c r="C104" s="7"/>
    </row>
    <row r="105" spans="3:3" x14ac:dyDescent="0.25">
      <c r="C105" s="7"/>
    </row>
    <row r="106" spans="3:3" x14ac:dyDescent="0.25">
      <c r="C106" s="7"/>
    </row>
    <row r="107" spans="3:3" x14ac:dyDescent="0.25">
      <c r="C107" s="7"/>
    </row>
    <row r="108" spans="3:3" x14ac:dyDescent="0.25">
      <c r="C108" s="7"/>
    </row>
    <row r="109" spans="3:3" x14ac:dyDescent="0.25">
      <c r="C109" s="7"/>
    </row>
    <row r="110" spans="3:3" x14ac:dyDescent="0.25">
      <c r="C110" s="7"/>
    </row>
    <row r="111" spans="3:3" x14ac:dyDescent="0.25">
      <c r="C111" s="7"/>
    </row>
    <row r="112" spans="3:3" x14ac:dyDescent="0.25">
      <c r="C112" s="7"/>
    </row>
    <row r="113" spans="3:3" x14ac:dyDescent="0.25">
      <c r="C113" s="7"/>
    </row>
    <row r="114" spans="3:3" x14ac:dyDescent="0.25">
      <c r="C114" s="7"/>
    </row>
    <row r="115" spans="3:3" x14ac:dyDescent="0.25">
      <c r="C115" s="7"/>
    </row>
    <row r="116" spans="3:3" x14ac:dyDescent="0.25">
      <c r="C116" s="7"/>
    </row>
    <row r="117" spans="3:3" x14ac:dyDescent="0.25">
      <c r="C117" s="7"/>
    </row>
    <row r="118" spans="3:3" x14ac:dyDescent="0.25">
      <c r="C118" s="7"/>
    </row>
    <row r="119" spans="3:3" x14ac:dyDescent="0.25">
      <c r="C119" s="7"/>
    </row>
    <row r="120" spans="3:3" x14ac:dyDescent="0.25">
      <c r="C120" s="7"/>
    </row>
    <row r="121" spans="3:3" x14ac:dyDescent="0.25">
      <c r="C121" s="7"/>
    </row>
    <row r="122" spans="3:3" x14ac:dyDescent="0.25">
      <c r="C122" s="7"/>
    </row>
    <row r="123" spans="3:3" x14ac:dyDescent="0.25">
      <c r="C123" s="7"/>
    </row>
    <row r="124" spans="3:3" x14ac:dyDescent="0.25">
      <c r="C124" s="7"/>
    </row>
    <row r="125" spans="3:3" x14ac:dyDescent="0.25">
      <c r="C125" s="7"/>
    </row>
    <row r="126" spans="3:3" x14ac:dyDescent="0.25">
      <c r="C126" s="7"/>
    </row>
    <row r="127" spans="3:3" x14ac:dyDescent="0.25">
      <c r="C127" s="7"/>
    </row>
    <row r="128" spans="3:3" x14ac:dyDescent="0.25">
      <c r="C128" s="7"/>
    </row>
    <row r="129" spans="3:3" x14ac:dyDescent="0.25">
      <c r="C129" s="7"/>
    </row>
    <row r="130" spans="3:3" x14ac:dyDescent="0.25">
      <c r="C130" s="7"/>
    </row>
    <row r="131" spans="3:3" x14ac:dyDescent="0.25">
      <c r="C131" s="7"/>
    </row>
    <row r="132" spans="3:3" x14ac:dyDescent="0.25">
      <c r="C132" s="7"/>
    </row>
    <row r="133" spans="3:3" x14ac:dyDescent="0.25">
      <c r="C133" s="7"/>
    </row>
    <row r="134" spans="3:3" x14ac:dyDescent="0.25">
      <c r="C134" s="7"/>
    </row>
    <row r="135" spans="3:3" x14ac:dyDescent="0.25">
      <c r="C135" s="7"/>
    </row>
    <row r="136" spans="3:3" x14ac:dyDescent="0.25">
      <c r="C136" s="7"/>
    </row>
    <row r="137" spans="3:3" x14ac:dyDescent="0.25">
      <c r="C137" s="7"/>
    </row>
    <row r="138" spans="3:3" x14ac:dyDescent="0.25">
      <c r="C138" s="7"/>
    </row>
    <row r="139" spans="3:3" x14ac:dyDescent="0.25">
      <c r="C139" s="7"/>
    </row>
    <row r="140" spans="3:3" x14ac:dyDescent="0.25">
      <c r="C140" s="7"/>
    </row>
    <row r="141" spans="3:3" x14ac:dyDescent="0.25">
      <c r="C141" s="7"/>
    </row>
    <row r="142" spans="3:3" x14ac:dyDescent="0.25">
      <c r="C142" s="7"/>
    </row>
    <row r="143" spans="3:3" x14ac:dyDescent="0.25">
      <c r="C143" s="7"/>
    </row>
    <row r="144" spans="3:3" x14ac:dyDescent="0.25">
      <c r="C144" s="7"/>
    </row>
    <row r="145" spans="3:3" x14ac:dyDescent="0.25">
      <c r="C145" s="7"/>
    </row>
    <row r="146" spans="3:3" x14ac:dyDescent="0.25">
      <c r="C146" s="7"/>
    </row>
    <row r="147" spans="3:3" x14ac:dyDescent="0.25">
      <c r="C147" s="7"/>
    </row>
    <row r="148" spans="3:3" x14ac:dyDescent="0.25">
      <c r="C148" s="7"/>
    </row>
    <row r="149" spans="3:3" x14ac:dyDescent="0.25">
      <c r="C149" s="7"/>
    </row>
    <row r="150" spans="3:3" x14ac:dyDescent="0.25">
      <c r="C150" s="7"/>
    </row>
    <row r="151" spans="3:3" x14ac:dyDescent="0.25">
      <c r="C151" s="7"/>
    </row>
    <row r="152" spans="3:3" x14ac:dyDescent="0.25">
      <c r="C152" s="7"/>
    </row>
    <row r="153" spans="3:3" x14ac:dyDescent="0.25">
      <c r="C153" s="7"/>
    </row>
    <row r="154" spans="3:3" x14ac:dyDescent="0.25">
      <c r="C154" s="7"/>
    </row>
    <row r="155" spans="3:3" x14ac:dyDescent="0.25">
      <c r="C155" s="7"/>
    </row>
    <row r="156" spans="3:3" x14ac:dyDescent="0.25">
      <c r="C156" s="7"/>
    </row>
    <row r="157" spans="3:3" x14ac:dyDescent="0.25">
      <c r="C157" s="7"/>
    </row>
    <row r="158" spans="3:3" x14ac:dyDescent="0.25">
      <c r="C158" s="7"/>
    </row>
    <row r="159" spans="3:3" x14ac:dyDescent="0.25">
      <c r="C159" s="7"/>
    </row>
    <row r="160" spans="3:3" x14ac:dyDescent="0.25">
      <c r="C160" s="7"/>
    </row>
    <row r="161" spans="3:3" x14ac:dyDescent="0.25">
      <c r="C161" s="7"/>
    </row>
    <row r="162" spans="3:3" x14ac:dyDescent="0.25">
      <c r="C162" s="7"/>
    </row>
    <row r="163" spans="3:3" x14ac:dyDescent="0.25">
      <c r="C163" s="7"/>
    </row>
    <row r="164" spans="3:3" x14ac:dyDescent="0.25">
      <c r="C164" s="7"/>
    </row>
    <row r="165" spans="3:3" x14ac:dyDescent="0.25">
      <c r="C165" s="7"/>
    </row>
    <row r="166" spans="3:3" x14ac:dyDescent="0.25">
      <c r="C166" s="7"/>
    </row>
    <row r="167" spans="3:3" x14ac:dyDescent="0.25">
      <c r="C167" s="7"/>
    </row>
    <row r="168" spans="3:3" x14ac:dyDescent="0.25">
      <c r="C168" s="7"/>
    </row>
    <row r="169" spans="3:3" x14ac:dyDescent="0.25">
      <c r="C169" s="7"/>
    </row>
    <row r="170" spans="3:3" x14ac:dyDescent="0.25">
      <c r="C170" s="7"/>
    </row>
    <row r="171" spans="3:3" x14ac:dyDescent="0.25">
      <c r="C171" s="7"/>
    </row>
    <row r="172" spans="3:3" x14ac:dyDescent="0.25">
      <c r="C172" s="7"/>
    </row>
    <row r="173" spans="3:3" x14ac:dyDescent="0.25">
      <c r="C173" s="7"/>
    </row>
    <row r="174" spans="3:3" x14ac:dyDescent="0.25">
      <c r="C174" s="7"/>
    </row>
    <row r="175" spans="3:3" x14ac:dyDescent="0.25">
      <c r="C175" s="7"/>
    </row>
    <row r="176" spans="3:3" x14ac:dyDescent="0.25">
      <c r="C176" s="7"/>
    </row>
    <row r="177" spans="3:3" x14ac:dyDescent="0.25">
      <c r="C177" s="7"/>
    </row>
    <row r="178" spans="3:3" x14ac:dyDescent="0.25">
      <c r="C178" s="7"/>
    </row>
    <row r="179" spans="3:3" x14ac:dyDescent="0.25">
      <c r="C179" s="7"/>
    </row>
    <row r="180" spans="3:3" x14ac:dyDescent="0.25">
      <c r="C180" s="7"/>
    </row>
    <row r="181" spans="3:3" x14ac:dyDescent="0.25">
      <c r="C181" s="7"/>
    </row>
    <row r="182" spans="3:3" x14ac:dyDescent="0.25">
      <c r="C182" s="7"/>
    </row>
    <row r="183" spans="3:3" x14ac:dyDescent="0.25">
      <c r="C183" s="7"/>
    </row>
    <row r="184" spans="3:3" x14ac:dyDescent="0.25">
      <c r="C184" s="7"/>
    </row>
    <row r="185" spans="3:3" x14ac:dyDescent="0.25">
      <c r="C185" s="7"/>
    </row>
    <row r="186" spans="3:3" x14ac:dyDescent="0.25">
      <c r="C186" s="7"/>
    </row>
    <row r="187" spans="3:3" x14ac:dyDescent="0.25">
      <c r="C187" s="7"/>
    </row>
    <row r="188" spans="3:3" x14ac:dyDescent="0.25">
      <c r="C188" s="7"/>
    </row>
    <row r="189" spans="3:3" x14ac:dyDescent="0.25">
      <c r="C189" s="7"/>
    </row>
    <row r="190" spans="3:3" x14ac:dyDescent="0.25">
      <c r="C190" s="7"/>
    </row>
    <row r="191" spans="3:3" x14ac:dyDescent="0.25">
      <c r="C191" s="7"/>
    </row>
    <row r="192" spans="3:3" x14ac:dyDescent="0.25">
      <c r="C192" s="7"/>
    </row>
    <row r="193" spans="3:3" x14ac:dyDescent="0.25">
      <c r="C193" s="7"/>
    </row>
    <row r="194" spans="3:3" x14ac:dyDescent="0.25">
      <c r="C194" s="7"/>
    </row>
    <row r="195" spans="3:3" x14ac:dyDescent="0.25">
      <c r="C195" s="7"/>
    </row>
    <row r="196" spans="3:3" x14ac:dyDescent="0.25">
      <c r="C196" s="7"/>
    </row>
    <row r="197" spans="3:3" x14ac:dyDescent="0.25">
      <c r="C197" s="7"/>
    </row>
    <row r="198" spans="3:3" x14ac:dyDescent="0.25">
      <c r="C198" s="7"/>
    </row>
    <row r="199" spans="3:3" x14ac:dyDescent="0.25">
      <c r="C199" s="7"/>
    </row>
    <row r="200" spans="3:3" x14ac:dyDescent="0.25">
      <c r="C200" s="7"/>
    </row>
    <row r="201" spans="3:3" x14ac:dyDescent="0.25">
      <c r="C201" s="7"/>
    </row>
    <row r="202" spans="3:3" x14ac:dyDescent="0.25">
      <c r="C202" s="7"/>
    </row>
    <row r="203" spans="3:3" x14ac:dyDescent="0.25">
      <c r="C203" s="7"/>
    </row>
    <row r="204" spans="3:3" x14ac:dyDescent="0.25">
      <c r="C204" s="7"/>
    </row>
    <row r="205" spans="3:3" x14ac:dyDescent="0.25">
      <c r="C205" s="7"/>
    </row>
    <row r="206" spans="3:3" x14ac:dyDescent="0.25">
      <c r="C206" s="7"/>
    </row>
    <row r="207" spans="3:3" x14ac:dyDescent="0.25">
      <c r="C207" s="7"/>
    </row>
    <row r="208" spans="3:3" x14ac:dyDescent="0.25">
      <c r="C208" s="7"/>
    </row>
    <row r="209" spans="3:3" x14ac:dyDescent="0.25">
      <c r="C209" s="7"/>
    </row>
    <row r="210" spans="3:3" x14ac:dyDescent="0.25">
      <c r="C210" s="7"/>
    </row>
    <row r="211" spans="3:3" x14ac:dyDescent="0.25">
      <c r="C211" s="7"/>
    </row>
    <row r="212" spans="3:3" x14ac:dyDescent="0.25">
      <c r="C212" s="7"/>
    </row>
    <row r="213" spans="3:3" x14ac:dyDescent="0.25">
      <c r="C213" s="7"/>
    </row>
    <row r="214" spans="3:3" x14ac:dyDescent="0.25">
      <c r="C214" s="7"/>
    </row>
    <row r="215" spans="3:3" x14ac:dyDescent="0.25">
      <c r="C215" s="7"/>
    </row>
    <row r="216" spans="3:3" x14ac:dyDescent="0.25">
      <c r="C216" s="7"/>
    </row>
    <row r="217" spans="3:3" x14ac:dyDescent="0.25">
      <c r="C217" s="7"/>
    </row>
    <row r="218" spans="3:3" x14ac:dyDescent="0.25">
      <c r="C218" s="7"/>
    </row>
    <row r="219" spans="3:3" x14ac:dyDescent="0.25">
      <c r="C219" s="7"/>
    </row>
    <row r="220" spans="3:3" x14ac:dyDescent="0.25">
      <c r="C220" s="7"/>
    </row>
    <row r="221" spans="3:3" x14ac:dyDescent="0.25">
      <c r="C221" s="7"/>
    </row>
    <row r="222" spans="3:3" x14ac:dyDescent="0.25">
      <c r="C222" s="7"/>
    </row>
    <row r="223" spans="3:3" x14ac:dyDescent="0.25">
      <c r="C223" s="7"/>
    </row>
    <row r="224" spans="3:3" x14ac:dyDescent="0.25">
      <c r="C224" s="7"/>
    </row>
    <row r="225" spans="3:3" x14ac:dyDescent="0.25">
      <c r="C225" s="7"/>
    </row>
    <row r="226" spans="3:3" x14ac:dyDescent="0.25">
      <c r="C226" s="7"/>
    </row>
    <row r="227" spans="3:3" x14ac:dyDescent="0.25">
      <c r="C227" s="7"/>
    </row>
    <row r="228" spans="3:3" x14ac:dyDescent="0.25">
      <c r="C228" s="7"/>
    </row>
    <row r="229" spans="3:3" x14ac:dyDescent="0.25">
      <c r="C229" s="7"/>
    </row>
    <row r="230" spans="3:3" x14ac:dyDescent="0.25">
      <c r="C230" s="7"/>
    </row>
    <row r="231" spans="3:3" x14ac:dyDescent="0.25">
      <c r="C231" s="7"/>
    </row>
    <row r="232" spans="3:3" x14ac:dyDescent="0.25">
      <c r="C232" s="7"/>
    </row>
    <row r="233" spans="3:3" x14ac:dyDescent="0.25">
      <c r="C233" s="7"/>
    </row>
    <row r="234" spans="3:3" x14ac:dyDescent="0.25">
      <c r="C234" s="7"/>
    </row>
    <row r="235" spans="3:3" x14ac:dyDescent="0.25">
      <c r="C235" s="7"/>
    </row>
    <row r="236" spans="3:3" x14ac:dyDescent="0.25">
      <c r="C236" s="7"/>
    </row>
    <row r="237" spans="3:3" x14ac:dyDescent="0.25">
      <c r="C237" s="7"/>
    </row>
    <row r="238" spans="3:3" x14ac:dyDescent="0.25">
      <c r="C238" s="7"/>
    </row>
    <row r="239" spans="3:3" x14ac:dyDescent="0.25">
      <c r="C239" s="7"/>
    </row>
    <row r="240" spans="3:3" x14ac:dyDescent="0.25">
      <c r="C240" s="7"/>
    </row>
    <row r="241" spans="3:3" x14ac:dyDescent="0.25">
      <c r="C241" s="7"/>
    </row>
    <row r="242" spans="3:3" x14ac:dyDescent="0.25">
      <c r="C242" s="7"/>
    </row>
    <row r="243" spans="3:3" x14ac:dyDescent="0.25">
      <c r="C243" s="7"/>
    </row>
    <row r="244" spans="3:3" x14ac:dyDescent="0.25">
      <c r="C244" s="7"/>
    </row>
    <row r="245" spans="3:3" x14ac:dyDescent="0.25">
      <c r="C245" s="7"/>
    </row>
    <row r="246" spans="3:3" x14ac:dyDescent="0.25">
      <c r="C246" s="7"/>
    </row>
    <row r="247" spans="3:3" x14ac:dyDescent="0.25">
      <c r="C247" s="7"/>
    </row>
    <row r="248" spans="3:3" x14ac:dyDescent="0.25">
      <c r="C248" s="7"/>
    </row>
    <row r="249" spans="3:3" x14ac:dyDescent="0.25">
      <c r="C249" s="7"/>
    </row>
    <row r="250" spans="3:3" x14ac:dyDescent="0.25">
      <c r="C250" s="7"/>
    </row>
    <row r="251" spans="3:3" x14ac:dyDescent="0.25">
      <c r="C251" s="7"/>
    </row>
    <row r="252" spans="3:3" x14ac:dyDescent="0.25">
      <c r="C252" s="7"/>
    </row>
    <row r="253" spans="3:3" x14ac:dyDescent="0.25">
      <c r="C253" s="7"/>
    </row>
    <row r="254" spans="3:3" x14ac:dyDescent="0.25">
      <c r="C254" s="7"/>
    </row>
    <row r="255" spans="3:3" x14ac:dyDescent="0.25">
      <c r="C255" s="7"/>
    </row>
    <row r="256" spans="3:3" x14ac:dyDescent="0.25">
      <c r="C256" s="7"/>
    </row>
    <row r="257" spans="3:3" x14ac:dyDescent="0.25">
      <c r="C257" s="7"/>
    </row>
    <row r="258" spans="3:3" x14ac:dyDescent="0.25">
      <c r="C258" s="7"/>
    </row>
    <row r="259" spans="3:3" x14ac:dyDescent="0.25">
      <c r="C259" s="7"/>
    </row>
    <row r="260" spans="3:3" x14ac:dyDescent="0.25">
      <c r="C260" s="7"/>
    </row>
    <row r="261" spans="3:3" x14ac:dyDescent="0.25">
      <c r="C261" s="7"/>
    </row>
    <row r="262" spans="3:3" x14ac:dyDescent="0.25">
      <c r="C262" s="7"/>
    </row>
    <row r="263" spans="3:3" x14ac:dyDescent="0.25">
      <c r="C263" s="7"/>
    </row>
    <row r="264" spans="3:3" x14ac:dyDescent="0.25">
      <c r="C264" s="7"/>
    </row>
    <row r="265" spans="3:3" x14ac:dyDescent="0.25">
      <c r="C265" s="7"/>
    </row>
    <row r="266" spans="3:3" x14ac:dyDescent="0.25">
      <c r="C266" s="7"/>
    </row>
    <row r="267" spans="3:3" x14ac:dyDescent="0.25">
      <c r="C267" s="7"/>
    </row>
    <row r="268" spans="3:3" x14ac:dyDescent="0.25">
      <c r="C268" s="7"/>
    </row>
    <row r="269" spans="3:3" x14ac:dyDescent="0.25">
      <c r="C269" s="7"/>
    </row>
    <row r="270" spans="3:3" x14ac:dyDescent="0.25">
      <c r="C270" s="7"/>
    </row>
    <row r="271" spans="3:3" x14ac:dyDescent="0.25">
      <c r="C271" s="7"/>
    </row>
    <row r="272" spans="3:3" x14ac:dyDescent="0.25">
      <c r="C272" s="7"/>
    </row>
    <row r="273" spans="3:3" x14ac:dyDescent="0.25">
      <c r="C273" s="7"/>
    </row>
    <row r="274" spans="3:3" x14ac:dyDescent="0.25">
      <c r="C274" s="7"/>
    </row>
    <row r="275" spans="3:3" x14ac:dyDescent="0.25">
      <c r="C275" s="7"/>
    </row>
    <row r="276" spans="3:3" x14ac:dyDescent="0.25">
      <c r="C276" s="7"/>
    </row>
    <row r="277" spans="3:3" x14ac:dyDescent="0.25">
      <c r="C277" s="7"/>
    </row>
    <row r="278" spans="3:3" x14ac:dyDescent="0.25">
      <c r="C278" s="7"/>
    </row>
    <row r="279" spans="3:3" x14ac:dyDescent="0.25">
      <c r="C279" s="7"/>
    </row>
    <row r="280" spans="3:3" x14ac:dyDescent="0.25">
      <c r="C280" s="7"/>
    </row>
    <row r="281" spans="3:3" x14ac:dyDescent="0.25">
      <c r="C281" s="7"/>
    </row>
    <row r="282" spans="3:3" x14ac:dyDescent="0.25">
      <c r="C282" s="7"/>
    </row>
    <row r="283" spans="3:3" x14ac:dyDescent="0.25">
      <c r="C283" s="7"/>
    </row>
    <row r="284" spans="3:3" x14ac:dyDescent="0.25">
      <c r="C284" s="7"/>
    </row>
    <row r="285" spans="3:3" x14ac:dyDescent="0.25">
      <c r="C285" s="7"/>
    </row>
    <row r="286" spans="3:3" x14ac:dyDescent="0.25">
      <c r="C286" s="7"/>
    </row>
    <row r="287" spans="3:3" x14ac:dyDescent="0.25">
      <c r="C287" s="7"/>
    </row>
    <row r="288" spans="3:3" x14ac:dyDescent="0.25">
      <c r="C288" s="7"/>
    </row>
    <row r="289" spans="3:3" x14ac:dyDescent="0.25">
      <c r="C289" s="7"/>
    </row>
    <row r="290" spans="3:3" x14ac:dyDescent="0.25">
      <c r="C290" s="7"/>
    </row>
    <row r="291" spans="3:3" x14ac:dyDescent="0.25">
      <c r="C291" s="7"/>
    </row>
    <row r="292" spans="3:3" x14ac:dyDescent="0.25">
      <c r="C292" s="7"/>
    </row>
    <row r="293" spans="3:3" x14ac:dyDescent="0.25">
      <c r="C293" s="7"/>
    </row>
    <row r="294" spans="3:3" x14ac:dyDescent="0.25">
      <c r="C294" s="7"/>
    </row>
    <row r="295" spans="3:3" x14ac:dyDescent="0.25">
      <c r="C295" s="7"/>
    </row>
    <row r="296" spans="3:3" x14ac:dyDescent="0.25">
      <c r="C296" s="7"/>
    </row>
    <row r="297" spans="3:3" x14ac:dyDescent="0.25">
      <c r="C297" s="7"/>
    </row>
    <row r="298" spans="3:3" x14ac:dyDescent="0.25">
      <c r="C298" s="7"/>
    </row>
    <row r="299" spans="3:3" x14ac:dyDescent="0.25">
      <c r="C299" s="7"/>
    </row>
    <row r="300" spans="3:3" x14ac:dyDescent="0.25">
      <c r="C300" s="7"/>
    </row>
    <row r="301" spans="3:3" x14ac:dyDescent="0.25">
      <c r="C301" s="7"/>
    </row>
    <row r="302" spans="3:3" x14ac:dyDescent="0.25">
      <c r="C302" s="7"/>
    </row>
    <row r="303" spans="3:3" x14ac:dyDescent="0.25">
      <c r="C303" s="7"/>
    </row>
    <row r="304" spans="3:3" x14ac:dyDescent="0.25">
      <c r="C304" s="7"/>
    </row>
    <row r="305" spans="3:3" x14ac:dyDescent="0.25">
      <c r="C305" s="7"/>
    </row>
    <row r="306" spans="3:3" x14ac:dyDescent="0.25">
      <c r="C306" s="7"/>
    </row>
    <row r="307" spans="3:3" x14ac:dyDescent="0.25">
      <c r="C307" s="7"/>
    </row>
    <row r="308" spans="3:3" x14ac:dyDescent="0.25">
      <c r="C308" s="7"/>
    </row>
    <row r="309" spans="3:3" x14ac:dyDescent="0.25">
      <c r="C309" s="7"/>
    </row>
    <row r="310" spans="3:3" x14ac:dyDescent="0.25">
      <c r="C310" s="7"/>
    </row>
    <row r="311" spans="3:3" x14ac:dyDescent="0.25">
      <c r="C311" s="7"/>
    </row>
    <row r="312" spans="3:3" x14ac:dyDescent="0.25">
      <c r="C312" s="7"/>
    </row>
    <row r="313" spans="3:3" x14ac:dyDescent="0.25">
      <c r="C313" s="7"/>
    </row>
    <row r="314" spans="3:3" x14ac:dyDescent="0.25">
      <c r="C314" s="7"/>
    </row>
    <row r="315" spans="3:3" x14ac:dyDescent="0.25">
      <c r="C315" s="7"/>
    </row>
    <row r="316" spans="3:3" x14ac:dyDescent="0.25">
      <c r="C316" s="7"/>
    </row>
    <row r="317" spans="3:3" x14ac:dyDescent="0.25">
      <c r="C317" s="7"/>
    </row>
    <row r="318" spans="3:3" x14ac:dyDescent="0.25">
      <c r="C318" s="7"/>
    </row>
    <row r="319" spans="3:3" x14ac:dyDescent="0.25">
      <c r="C319" s="7"/>
    </row>
    <row r="320" spans="3:3" x14ac:dyDescent="0.25">
      <c r="C320" s="7"/>
    </row>
    <row r="321" spans="3:3" x14ac:dyDescent="0.25">
      <c r="C321" s="7"/>
    </row>
    <row r="322" spans="3:3" x14ac:dyDescent="0.25">
      <c r="C322" s="7"/>
    </row>
    <row r="323" spans="3:3" x14ac:dyDescent="0.25">
      <c r="C323" s="7"/>
    </row>
  </sheetData>
  <phoneticPr fontId="0" type="noConversion"/>
  <pageMargins left="1" right="0.25" top="0.25" bottom="0.16" header="0.5" footer="0.16"/>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Q65"/>
  <sheetViews>
    <sheetView topLeftCell="A19" zoomScaleNormal="100" workbookViewId="0">
      <selection activeCell="U166" sqref="U166:U170"/>
    </sheetView>
  </sheetViews>
  <sheetFormatPr defaultRowHeight="13.2" x14ac:dyDescent="0.25"/>
  <cols>
    <col min="1" max="1" width="1.44140625" style="34" customWidth="1"/>
    <col min="2" max="2" width="2.6640625" style="34" customWidth="1"/>
    <col min="3" max="3" width="37.33203125" style="34" customWidth="1"/>
    <col min="4" max="4" width="2.109375" style="34" customWidth="1"/>
    <col min="5" max="5" width="23.6640625" style="34" hidden="1" customWidth="1"/>
    <col min="6" max="6" width="3.109375" style="109" hidden="1" customWidth="1"/>
    <col min="7" max="7" width="12.109375" style="110" bestFit="1" customWidth="1"/>
    <col min="8" max="8" width="3.5546875" style="110" customWidth="1"/>
    <col min="9" max="9" width="8.33203125" style="110" bestFit="1" customWidth="1"/>
    <col min="10" max="10" width="3.5546875" style="110" customWidth="1"/>
    <col min="11" max="11" width="10.109375" style="110" customWidth="1"/>
    <col min="12" max="12" width="1.109375" style="110" customWidth="1"/>
    <col min="13" max="13" width="12.33203125" style="34" hidden="1" customWidth="1"/>
    <col min="14" max="14" width="2.6640625" style="34" hidden="1" customWidth="1"/>
    <col min="15" max="15" width="9.33203125" style="34" hidden="1" customWidth="1"/>
    <col min="16" max="16" width="9" style="34" hidden="1" customWidth="1"/>
    <col min="17" max="17" width="3.109375" style="34" customWidth="1"/>
    <col min="18" max="16384" width="8.88671875" style="34"/>
  </cols>
  <sheetData>
    <row r="1" spans="2:17" ht="13.8" thickBot="1" x14ac:dyDescent="0.3"/>
    <row r="2" spans="2:17" x14ac:dyDescent="0.25">
      <c r="B2" s="141"/>
      <c r="C2" s="111"/>
      <c r="D2" s="111"/>
      <c r="E2" s="111"/>
      <c r="F2" s="112"/>
      <c r="G2" s="113"/>
      <c r="H2" s="113"/>
      <c r="I2" s="113"/>
      <c r="J2" s="113"/>
      <c r="K2" s="113"/>
      <c r="L2" s="113"/>
      <c r="M2" s="111"/>
      <c r="N2" s="111"/>
      <c r="O2" s="111"/>
      <c r="P2" s="111"/>
      <c r="Q2" s="142"/>
    </row>
    <row r="3" spans="2:17" ht="13.8" x14ac:dyDescent="0.25">
      <c r="B3" s="343" t="s">
        <v>420</v>
      </c>
      <c r="C3" s="344"/>
      <c r="D3" s="344"/>
      <c r="E3" s="344"/>
      <c r="F3" s="344"/>
      <c r="G3" s="344"/>
      <c r="H3" s="344"/>
      <c r="I3" s="344"/>
      <c r="J3" s="344"/>
      <c r="K3" s="344"/>
      <c r="L3" s="344"/>
      <c r="M3" s="344"/>
      <c r="N3" s="344"/>
      <c r="O3" s="344"/>
      <c r="P3" s="344"/>
      <c r="Q3" s="345"/>
    </row>
    <row r="4" spans="2:17" x14ac:dyDescent="0.25">
      <c r="B4" s="346" t="s">
        <v>421</v>
      </c>
      <c r="C4" s="342"/>
      <c r="D4" s="342"/>
      <c r="E4" s="342"/>
      <c r="F4" s="342"/>
      <c r="G4" s="342"/>
      <c r="H4" s="342"/>
      <c r="I4" s="342"/>
      <c r="J4" s="342"/>
      <c r="K4" s="342"/>
      <c r="L4" s="342"/>
      <c r="M4" s="342"/>
      <c r="N4" s="342"/>
      <c r="O4" s="342"/>
      <c r="P4" s="342"/>
      <c r="Q4" s="347"/>
    </row>
    <row r="5" spans="2:17" x14ac:dyDescent="0.25">
      <c r="B5" s="346"/>
      <c r="C5" s="342"/>
      <c r="D5" s="342"/>
      <c r="E5" s="342"/>
      <c r="F5" s="342"/>
      <c r="G5" s="342"/>
      <c r="H5" s="342"/>
      <c r="I5" s="342"/>
      <c r="J5" s="342"/>
      <c r="K5" s="342"/>
      <c r="L5" s="342"/>
      <c r="M5" s="342"/>
      <c r="N5" s="342"/>
      <c r="O5" s="342"/>
      <c r="P5" s="342"/>
      <c r="Q5" s="347"/>
    </row>
    <row r="6" spans="2:17" x14ac:dyDescent="0.25">
      <c r="B6" s="115"/>
      <c r="C6" s="116"/>
      <c r="D6" s="116"/>
      <c r="E6" s="116"/>
      <c r="F6" s="117"/>
      <c r="G6" s="114"/>
      <c r="H6" s="114"/>
      <c r="I6" s="114"/>
      <c r="J6" s="114"/>
      <c r="K6" s="114"/>
      <c r="L6" s="114"/>
      <c r="M6" s="116"/>
      <c r="N6" s="116"/>
      <c r="O6" s="116"/>
      <c r="P6" s="116"/>
      <c r="Q6" s="118"/>
    </row>
    <row r="7" spans="2:17" x14ac:dyDescent="0.25">
      <c r="B7" s="115"/>
      <c r="C7" s="116"/>
      <c r="D7" s="116"/>
      <c r="E7" s="116"/>
      <c r="F7" s="117"/>
      <c r="G7" s="114"/>
      <c r="H7" s="114"/>
      <c r="I7" s="114"/>
      <c r="J7" s="114"/>
      <c r="K7" s="114"/>
      <c r="L7" s="114"/>
      <c r="M7" s="116"/>
      <c r="N7" s="116"/>
      <c r="O7" s="116"/>
      <c r="P7" s="116"/>
      <c r="Q7" s="118"/>
    </row>
    <row r="8" spans="2:17" ht="15.6" x14ac:dyDescent="0.3">
      <c r="B8" s="115"/>
      <c r="C8" s="119" t="s">
        <v>422</v>
      </c>
      <c r="D8" s="116"/>
      <c r="E8" s="116"/>
      <c r="F8" s="117"/>
      <c r="G8" s="114" t="s">
        <v>488</v>
      </c>
      <c r="H8" s="119"/>
      <c r="I8" s="114" t="s">
        <v>471</v>
      </c>
      <c r="J8" s="119"/>
      <c r="K8" s="114" t="s">
        <v>472</v>
      </c>
      <c r="L8" s="119"/>
      <c r="M8" s="348" t="s">
        <v>423</v>
      </c>
      <c r="N8" s="348"/>
      <c r="O8" s="348"/>
      <c r="P8" s="348"/>
      <c r="Q8" s="118"/>
    </row>
    <row r="9" spans="2:17" x14ac:dyDescent="0.25">
      <c r="B9" s="115"/>
      <c r="C9" s="120"/>
      <c r="D9" s="116"/>
      <c r="E9" s="116"/>
      <c r="F9" s="117"/>
      <c r="G9" s="114" t="s">
        <v>465</v>
      </c>
      <c r="H9" s="114"/>
      <c r="I9" s="114" t="s">
        <v>465</v>
      </c>
      <c r="J9" s="114"/>
      <c r="K9" s="114" t="s">
        <v>465</v>
      </c>
      <c r="L9" s="114"/>
      <c r="M9" s="120" t="s">
        <v>424</v>
      </c>
      <c r="N9" s="120"/>
      <c r="O9" s="342" t="s">
        <v>425</v>
      </c>
      <c r="P9" s="342"/>
      <c r="Q9" s="118"/>
    </row>
    <row r="10" spans="2:17" x14ac:dyDescent="0.25">
      <c r="B10" s="115"/>
      <c r="C10" s="120"/>
      <c r="D10" s="116"/>
      <c r="E10" s="116"/>
      <c r="F10" s="117"/>
      <c r="G10" s="121">
        <v>39355</v>
      </c>
      <c r="H10" s="114"/>
      <c r="I10" s="121">
        <v>39263</v>
      </c>
      <c r="J10" s="114"/>
      <c r="K10" s="121">
        <v>39172</v>
      </c>
      <c r="L10" s="114"/>
      <c r="M10" s="120" t="s">
        <v>426</v>
      </c>
      <c r="N10" s="120"/>
      <c r="O10" s="114" t="s">
        <v>427</v>
      </c>
      <c r="P10" s="114" t="s">
        <v>428</v>
      </c>
      <c r="Q10" s="118"/>
    </row>
    <row r="11" spans="2:17" x14ac:dyDescent="0.25">
      <c r="B11" s="115"/>
      <c r="C11" s="120"/>
      <c r="D11" s="116"/>
      <c r="E11" s="116"/>
      <c r="F11" s="117"/>
      <c r="G11" s="114"/>
      <c r="H11" s="114"/>
      <c r="I11" s="114"/>
      <c r="J11" s="114"/>
      <c r="K11" s="114"/>
      <c r="L11" s="114"/>
      <c r="M11" s="120"/>
      <c r="N11" s="120"/>
      <c r="O11" s="114"/>
      <c r="P11" s="114"/>
      <c r="Q11" s="118"/>
    </row>
    <row r="12" spans="2:17" ht="13.8" x14ac:dyDescent="0.25">
      <c r="B12" s="115"/>
      <c r="C12" s="143" t="s">
        <v>429</v>
      </c>
      <c r="D12" s="116"/>
      <c r="E12" s="116"/>
      <c r="F12" s="117"/>
      <c r="G12" s="114"/>
      <c r="H12" s="114"/>
      <c r="I12" s="114"/>
      <c r="J12" s="114"/>
      <c r="K12" s="114"/>
      <c r="L12" s="114"/>
      <c r="M12" s="120"/>
      <c r="N12" s="120"/>
      <c r="O12" s="114"/>
      <c r="P12" s="114"/>
      <c r="Q12" s="118"/>
    </row>
    <row r="13" spans="2:17" x14ac:dyDescent="0.25">
      <c r="B13" s="115"/>
      <c r="C13" s="144"/>
      <c r="D13" s="116"/>
      <c r="E13" s="116"/>
      <c r="F13" s="117"/>
      <c r="G13" s="114"/>
      <c r="H13" s="114"/>
      <c r="I13" s="114"/>
      <c r="J13" s="114"/>
      <c r="K13" s="114"/>
      <c r="L13" s="114"/>
      <c r="M13" s="120"/>
      <c r="N13" s="120"/>
      <c r="O13" s="114"/>
      <c r="P13" s="114"/>
      <c r="Q13" s="118"/>
    </row>
    <row r="14" spans="2:17" x14ac:dyDescent="0.25">
      <c r="B14" s="115"/>
      <c r="C14" s="122" t="s">
        <v>430</v>
      </c>
      <c r="D14" s="116" t="s">
        <v>431</v>
      </c>
      <c r="E14" s="123">
        <v>69086207.729999959</v>
      </c>
      <c r="F14" s="117"/>
      <c r="G14" s="124" t="e">
        <f>+E14/E15</f>
        <v>#REF!</v>
      </c>
      <c r="H14" s="114"/>
      <c r="I14" s="124">
        <v>6.0674951754641514E-2</v>
      </c>
      <c r="J14" s="114"/>
      <c r="K14" s="124">
        <v>7.112603414779517E-2</v>
      </c>
      <c r="L14" s="114"/>
      <c r="M14" s="124"/>
      <c r="N14" s="120"/>
      <c r="O14" s="114"/>
      <c r="P14" s="114"/>
      <c r="Q14" s="118"/>
    </row>
    <row r="15" spans="2:17" x14ac:dyDescent="0.25">
      <c r="B15" s="115"/>
      <c r="C15" s="122" t="s">
        <v>432</v>
      </c>
      <c r="D15" s="116"/>
      <c r="E15" s="125" t="e">
        <f>SUM(#REF!)+SUM(#REF!)</f>
        <v>#REF!</v>
      </c>
      <c r="F15" s="117"/>
      <c r="G15" s="114"/>
      <c r="H15" s="114"/>
      <c r="I15" s="114"/>
      <c r="J15" s="114"/>
      <c r="K15" s="114"/>
      <c r="L15" s="114"/>
      <c r="M15" s="145"/>
      <c r="N15" s="120"/>
      <c r="O15" s="114"/>
      <c r="P15" s="114"/>
      <c r="Q15" s="118"/>
    </row>
    <row r="16" spans="2:17" x14ac:dyDescent="0.25">
      <c r="B16" s="115"/>
      <c r="C16" s="122"/>
      <c r="D16" s="116"/>
      <c r="E16" s="126"/>
      <c r="F16" s="117"/>
      <c r="G16" s="114"/>
      <c r="H16" s="114"/>
      <c r="I16" s="114"/>
      <c r="J16" s="114"/>
      <c r="K16" s="114"/>
      <c r="L16" s="114"/>
      <c r="M16" s="120"/>
      <c r="N16" s="120"/>
      <c r="O16" s="114"/>
      <c r="P16" s="114"/>
      <c r="Q16" s="118"/>
    </row>
    <row r="17" spans="2:17" x14ac:dyDescent="0.25">
      <c r="B17" s="115"/>
      <c r="C17" s="122" t="s">
        <v>433</v>
      </c>
      <c r="D17" s="116" t="s">
        <v>431</v>
      </c>
      <c r="E17" s="123" t="e">
        <f>+E14-SUM(#REF!)</f>
        <v>#REF!</v>
      </c>
      <c r="F17" s="117"/>
      <c r="G17" s="124" t="e">
        <f>+E17/E18</f>
        <v>#REF!</v>
      </c>
      <c r="H17" s="114"/>
      <c r="I17" s="124">
        <v>2.079741405164039E-2</v>
      </c>
      <c r="J17" s="114"/>
      <c r="K17" s="124">
        <v>3.2362339044197892E-2</v>
      </c>
      <c r="L17" s="114"/>
      <c r="M17" s="153">
        <v>0.126</v>
      </c>
      <c r="N17" s="120"/>
      <c r="O17" s="114"/>
      <c r="P17" s="114"/>
      <c r="Q17" s="118"/>
    </row>
    <row r="18" spans="2:17" x14ac:dyDescent="0.25">
      <c r="B18" s="115"/>
      <c r="C18" s="122" t="s">
        <v>434</v>
      </c>
      <c r="D18" s="116"/>
      <c r="E18" s="126" t="e">
        <f>SUM(#REF!)</f>
        <v>#REF!</v>
      </c>
      <c r="F18" s="117"/>
      <c r="G18" s="114"/>
      <c r="H18" s="114"/>
      <c r="I18" s="114"/>
      <c r="J18" s="114"/>
      <c r="K18" s="114"/>
      <c r="L18" s="114"/>
      <c r="M18" s="120"/>
      <c r="N18" s="120"/>
      <c r="O18" s="114"/>
      <c r="P18" s="114"/>
      <c r="Q18" s="118"/>
    </row>
    <row r="19" spans="2:17" x14ac:dyDescent="0.25">
      <c r="B19" s="115"/>
      <c r="C19" s="122"/>
      <c r="D19" s="116"/>
      <c r="E19" s="127"/>
      <c r="F19" s="117"/>
      <c r="G19" s="114"/>
      <c r="H19" s="114"/>
      <c r="I19" s="114"/>
      <c r="J19" s="114"/>
      <c r="K19" s="114"/>
      <c r="L19" s="114"/>
      <c r="M19" s="120"/>
      <c r="N19" s="120"/>
      <c r="O19" s="114"/>
      <c r="P19" s="114"/>
      <c r="Q19" s="118"/>
    </row>
    <row r="20" spans="2:17" ht="13.8" x14ac:dyDescent="0.25">
      <c r="B20" s="115"/>
      <c r="C20" s="143" t="s">
        <v>435</v>
      </c>
      <c r="D20" s="116"/>
      <c r="E20" s="116"/>
      <c r="F20" s="117"/>
      <c r="G20" s="120"/>
      <c r="H20" s="120"/>
      <c r="I20" s="120"/>
      <c r="J20" s="120"/>
      <c r="K20" s="120"/>
      <c r="L20" s="120"/>
      <c r="M20" s="116"/>
      <c r="N20" s="116"/>
      <c r="O20" s="116"/>
      <c r="P20" s="116"/>
      <c r="Q20" s="118"/>
    </row>
    <row r="21" spans="2:17" ht="13.8" x14ac:dyDescent="0.25">
      <c r="B21" s="115"/>
      <c r="C21" s="143"/>
      <c r="D21" s="116"/>
      <c r="E21" s="116"/>
      <c r="F21" s="117"/>
      <c r="G21" s="120"/>
      <c r="H21" s="120"/>
      <c r="I21" s="120"/>
      <c r="J21" s="120"/>
      <c r="K21" s="120"/>
      <c r="L21" s="120"/>
      <c r="M21" s="116"/>
      <c r="N21" s="116"/>
      <c r="O21" s="116"/>
      <c r="P21" s="116"/>
      <c r="Q21" s="118"/>
    </row>
    <row r="22" spans="2:17" x14ac:dyDescent="0.25">
      <c r="B22" s="115"/>
      <c r="C22" s="122" t="s">
        <v>436</v>
      </c>
      <c r="D22" s="116" t="s">
        <v>431</v>
      </c>
      <c r="E22" s="125" t="e">
        <f>+#REF!</f>
        <v>#REF!</v>
      </c>
      <c r="F22" s="117"/>
      <c r="G22" s="128" t="e">
        <f>+#REF!</f>
        <v>#REF!</v>
      </c>
      <c r="H22" s="120"/>
      <c r="I22" s="128">
        <v>0.53616828077154333</v>
      </c>
      <c r="J22" s="120"/>
      <c r="K22" s="128">
        <v>0.57427019771877386</v>
      </c>
      <c r="L22" s="120"/>
      <c r="M22" s="146">
        <v>0.376</v>
      </c>
      <c r="N22" s="116"/>
      <c r="O22" s="116"/>
      <c r="P22" s="116"/>
      <c r="Q22" s="118"/>
    </row>
    <row r="23" spans="2:17" x14ac:dyDescent="0.25">
      <c r="B23" s="115"/>
      <c r="C23" s="122"/>
      <c r="D23" s="116"/>
      <c r="E23" s="125" t="e">
        <f>+#REF!</f>
        <v>#REF!</v>
      </c>
      <c r="F23" s="117"/>
      <c r="G23" s="120"/>
      <c r="H23" s="120"/>
      <c r="I23" s="120"/>
      <c r="J23" s="120"/>
      <c r="K23" s="120"/>
      <c r="L23" s="120"/>
      <c r="M23" s="116"/>
      <c r="N23" s="116"/>
      <c r="O23" s="116"/>
      <c r="P23" s="116"/>
      <c r="Q23" s="118"/>
    </row>
    <row r="24" spans="2:17" hidden="1" x14ac:dyDescent="0.25">
      <c r="B24" s="115"/>
      <c r="C24" s="122"/>
      <c r="D24" s="116"/>
      <c r="E24" s="116"/>
      <c r="F24" s="117"/>
      <c r="G24" s="120"/>
      <c r="H24" s="120"/>
      <c r="I24" s="120"/>
      <c r="J24" s="120"/>
      <c r="K24" s="120"/>
      <c r="L24" s="120"/>
      <c r="M24" s="116"/>
      <c r="N24" s="116"/>
      <c r="O24" s="116"/>
      <c r="P24" s="116"/>
      <c r="Q24" s="118"/>
    </row>
    <row r="25" spans="2:17" hidden="1" x14ac:dyDescent="0.25">
      <c r="B25" s="115"/>
      <c r="C25" s="122"/>
      <c r="D25" s="116"/>
      <c r="E25" s="116"/>
      <c r="F25" s="117"/>
      <c r="G25" s="120"/>
      <c r="H25" s="120"/>
      <c r="I25" s="120"/>
      <c r="J25" s="120"/>
      <c r="K25" s="120"/>
      <c r="L25" s="120"/>
      <c r="M25" s="116"/>
      <c r="N25" s="116"/>
      <c r="O25" s="116"/>
      <c r="P25" s="116"/>
      <c r="Q25" s="118"/>
    </row>
    <row r="26" spans="2:17" hidden="1" x14ac:dyDescent="0.25">
      <c r="B26" s="115"/>
      <c r="C26" s="116" t="s">
        <v>437</v>
      </c>
      <c r="D26" s="116" t="s">
        <v>431</v>
      </c>
      <c r="E26" s="129" t="s">
        <v>438</v>
      </c>
      <c r="F26" s="129"/>
      <c r="G26" s="120"/>
      <c r="H26" s="120"/>
      <c r="I26" s="120"/>
      <c r="J26" s="120"/>
      <c r="K26" s="120"/>
      <c r="L26" s="120"/>
      <c r="M26" s="116"/>
      <c r="N26" s="116"/>
      <c r="O26" s="116"/>
      <c r="P26" s="116"/>
      <c r="Q26" s="118"/>
    </row>
    <row r="27" spans="2:17" hidden="1" x14ac:dyDescent="0.25">
      <c r="B27" s="115"/>
      <c r="C27" s="116"/>
      <c r="D27" s="116"/>
      <c r="E27" s="117" t="s">
        <v>439</v>
      </c>
      <c r="F27" s="117"/>
      <c r="G27" s="120"/>
      <c r="H27" s="120"/>
      <c r="I27" s="120"/>
      <c r="J27" s="120"/>
      <c r="K27" s="120"/>
      <c r="L27" s="120"/>
      <c r="M27" s="116"/>
      <c r="N27" s="116"/>
      <c r="O27" s="116"/>
      <c r="P27" s="116"/>
      <c r="Q27" s="118"/>
    </row>
    <row r="28" spans="2:17" hidden="1" x14ac:dyDescent="0.25">
      <c r="B28" s="115"/>
      <c r="C28" s="116"/>
      <c r="D28" s="116"/>
      <c r="E28" s="116"/>
      <c r="F28" s="117"/>
      <c r="G28" s="120"/>
      <c r="H28" s="120"/>
      <c r="I28" s="120"/>
      <c r="J28" s="120"/>
      <c r="K28" s="120"/>
      <c r="L28" s="120"/>
      <c r="M28" s="116"/>
      <c r="N28" s="116"/>
      <c r="O28" s="116"/>
      <c r="P28" s="116"/>
      <c r="Q28" s="118"/>
    </row>
    <row r="29" spans="2:17" x14ac:dyDescent="0.25">
      <c r="B29" s="115"/>
      <c r="C29" s="116"/>
      <c r="D29" s="116"/>
      <c r="E29" s="116"/>
      <c r="F29" s="117"/>
      <c r="G29" s="120"/>
      <c r="H29" s="120"/>
      <c r="I29" s="120"/>
      <c r="J29" s="120"/>
      <c r="K29" s="120"/>
      <c r="L29" s="120"/>
      <c r="M29" s="116"/>
      <c r="N29" s="116"/>
      <c r="O29" s="116"/>
      <c r="P29" s="116"/>
      <c r="Q29" s="118"/>
    </row>
    <row r="30" spans="2:17" x14ac:dyDescent="0.25">
      <c r="B30" s="115"/>
      <c r="C30" s="116" t="s">
        <v>440</v>
      </c>
      <c r="D30" s="116" t="s">
        <v>431</v>
      </c>
      <c r="E30" s="151" t="e">
        <f>+#REF!/9*12</f>
        <v>#REF!</v>
      </c>
      <c r="F30" s="131"/>
      <c r="G30" s="124" t="e">
        <f>+E30/E31</f>
        <v>#REF!</v>
      </c>
      <c r="H30" s="124"/>
      <c r="I30" s="124">
        <v>4.6957921141055327E-2</v>
      </c>
      <c r="J30" s="124"/>
      <c r="K30" s="124">
        <v>1.1652128512488012E-2</v>
      </c>
      <c r="L30" s="124"/>
      <c r="M30" s="147">
        <v>3.7100000000000001E-2</v>
      </c>
      <c r="N30" s="147"/>
      <c r="O30" s="147">
        <v>4.2500000000000003E-2</v>
      </c>
      <c r="P30" s="147">
        <v>1.24E-2</v>
      </c>
      <c r="Q30" s="118"/>
    </row>
    <row r="31" spans="2:17" x14ac:dyDescent="0.25">
      <c r="B31" s="115"/>
      <c r="C31" s="116"/>
      <c r="D31" s="116"/>
      <c r="E31" s="152" t="e">
        <f>SUM(#REF!,#REF!)/2</f>
        <v>#REF!</v>
      </c>
      <c r="F31" s="132"/>
      <c r="G31" s="120"/>
      <c r="H31" s="120"/>
      <c r="I31" s="120"/>
      <c r="J31" s="120"/>
      <c r="K31" s="120"/>
      <c r="L31" s="120"/>
      <c r="M31" s="116"/>
      <c r="N31" s="116"/>
      <c r="O31" s="116"/>
      <c r="P31" s="116"/>
      <c r="Q31" s="118"/>
    </row>
    <row r="32" spans="2:17" x14ac:dyDescent="0.25">
      <c r="B32" s="115"/>
      <c r="C32" s="116"/>
      <c r="D32" s="116"/>
      <c r="E32" s="116"/>
      <c r="F32" s="117"/>
      <c r="G32" s="120"/>
      <c r="H32" s="120"/>
      <c r="I32" s="120"/>
      <c r="J32" s="120"/>
      <c r="K32" s="120"/>
      <c r="L32" s="120"/>
      <c r="M32" s="116"/>
      <c r="N32" s="116"/>
      <c r="O32" s="116"/>
      <c r="P32" s="116"/>
      <c r="Q32" s="118"/>
    </row>
    <row r="33" spans="2:17" x14ac:dyDescent="0.25">
      <c r="B33" s="115"/>
      <c r="C33" s="116"/>
      <c r="D33" s="116"/>
      <c r="E33" s="116"/>
      <c r="F33" s="117"/>
      <c r="G33" s="120"/>
      <c r="H33" s="120"/>
      <c r="I33" s="120"/>
      <c r="J33" s="120"/>
      <c r="K33" s="120"/>
      <c r="L33" s="120"/>
      <c r="M33" s="116"/>
      <c r="N33" s="116"/>
      <c r="O33" s="116"/>
      <c r="P33" s="116"/>
      <c r="Q33" s="118"/>
    </row>
    <row r="34" spans="2:17" hidden="1" x14ac:dyDescent="0.25">
      <c r="B34" s="115"/>
      <c r="C34" s="116" t="s">
        <v>441</v>
      </c>
      <c r="D34" s="116" t="s">
        <v>431</v>
      </c>
      <c r="E34" s="117" t="s">
        <v>442</v>
      </c>
      <c r="F34" s="117"/>
      <c r="G34" s="120"/>
      <c r="H34" s="120"/>
      <c r="I34" s="120"/>
      <c r="J34" s="120"/>
      <c r="K34" s="120"/>
      <c r="L34" s="120"/>
      <c r="M34" s="116"/>
      <c r="N34" s="116"/>
      <c r="O34" s="116"/>
      <c r="P34" s="116"/>
      <c r="Q34" s="118"/>
    </row>
    <row r="35" spans="2:17" hidden="1" x14ac:dyDescent="0.25">
      <c r="B35" s="115"/>
      <c r="C35" s="116"/>
      <c r="D35" s="116"/>
      <c r="E35" s="117" t="s">
        <v>443</v>
      </c>
      <c r="F35" s="117"/>
      <c r="G35" s="120"/>
      <c r="H35" s="120"/>
      <c r="I35" s="120"/>
      <c r="J35" s="120"/>
      <c r="K35" s="120"/>
      <c r="L35" s="120"/>
      <c r="M35" s="116"/>
      <c r="N35" s="116"/>
      <c r="O35" s="116"/>
      <c r="P35" s="116"/>
      <c r="Q35" s="118"/>
    </row>
    <row r="36" spans="2:17" hidden="1" x14ac:dyDescent="0.25">
      <c r="B36" s="115"/>
      <c r="C36" s="116"/>
      <c r="D36" s="116"/>
      <c r="E36" s="116"/>
      <c r="F36" s="117"/>
      <c r="G36" s="120"/>
      <c r="H36" s="120"/>
      <c r="I36" s="120"/>
      <c r="J36" s="120"/>
      <c r="K36" s="120"/>
      <c r="L36" s="120"/>
      <c r="M36" s="116"/>
      <c r="N36" s="116"/>
      <c r="O36" s="116"/>
      <c r="P36" s="116"/>
      <c r="Q36" s="118"/>
    </row>
    <row r="37" spans="2:17" hidden="1" x14ac:dyDescent="0.25">
      <c r="B37" s="115"/>
      <c r="C37" s="116"/>
      <c r="D37" s="116"/>
      <c r="E37" s="116"/>
      <c r="F37" s="117"/>
      <c r="G37" s="120"/>
      <c r="H37" s="120"/>
      <c r="I37" s="120"/>
      <c r="J37" s="120"/>
      <c r="K37" s="120"/>
      <c r="L37" s="120"/>
      <c r="M37" s="116"/>
      <c r="N37" s="116"/>
      <c r="O37" s="116"/>
      <c r="P37" s="116"/>
      <c r="Q37" s="118"/>
    </row>
    <row r="38" spans="2:17" x14ac:dyDescent="0.25">
      <c r="B38" s="115"/>
      <c r="C38" s="116" t="s">
        <v>444</v>
      </c>
      <c r="D38" s="116" t="s">
        <v>431</v>
      </c>
      <c r="E38" s="151" t="e">
        <f>+#REF!/9*12</f>
        <v>#REF!</v>
      </c>
      <c r="F38" s="131" t="s">
        <v>431</v>
      </c>
      <c r="G38" s="124" t="e">
        <f>+E38/E39</f>
        <v>#REF!</v>
      </c>
      <c r="H38" s="124"/>
      <c r="I38" s="124">
        <v>6.8963792095851392E-2</v>
      </c>
      <c r="J38" s="124"/>
      <c r="K38" s="124">
        <v>3.4687979524417219E-2</v>
      </c>
      <c r="L38" s="124"/>
      <c r="M38" s="147">
        <v>0.1883</v>
      </c>
      <c r="N38" s="147"/>
      <c r="O38" s="147">
        <v>0.25790000000000002</v>
      </c>
      <c r="P38" s="147">
        <v>9.4500000000000001E-2</v>
      </c>
      <c r="Q38" s="118"/>
    </row>
    <row r="39" spans="2:17" x14ac:dyDescent="0.25">
      <c r="B39" s="115"/>
      <c r="C39" s="116"/>
      <c r="D39" s="116"/>
      <c r="E39" s="152" t="e">
        <f>SUM(#REF!,#REF!)/2</f>
        <v>#REF!</v>
      </c>
      <c r="F39" s="132"/>
      <c r="G39" s="120"/>
      <c r="H39" s="120"/>
      <c r="I39" s="120"/>
      <c r="J39" s="120"/>
      <c r="K39" s="120"/>
      <c r="L39" s="120"/>
      <c r="M39" s="116"/>
      <c r="N39" s="116"/>
      <c r="O39" s="116"/>
      <c r="P39" s="116"/>
      <c r="Q39" s="118"/>
    </row>
    <row r="40" spans="2:17" x14ac:dyDescent="0.25">
      <c r="B40" s="115"/>
      <c r="C40" s="116"/>
      <c r="D40" s="116"/>
      <c r="E40" s="116"/>
      <c r="F40" s="117"/>
      <c r="G40" s="120"/>
      <c r="H40" s="120"/>
      <c r="I40" s="120"/>
      <c r="J40" s="120"/>
      <c r="K40" s="120"/>
      <c r="L40" s="120"/>
      <c r="M40" s="116"/>
      <c r="N40" s="116"/>
      <c r="O40" s="116"/>
      <c r="P40" s="116"/>
      <c r="Q40" s="118"/>
    </row>
    <row r="41" spans="2:17" x14ac:dyDescent="0.25">
      <c r="B41" s="115"/>
      <c r="C41" s="116"/>
      <c r="D41" s="116"/>
      <c r="E41" s="116"/>
      <c r="F41" s="117"/>
      <c r="G41" s="120"/>
      <c r="H41" s="120"/>
      <c r="I41" s="120"/>
      <c r="J41" s="120"/>
      <c r="K41" s="120"/>
      <c r="L41" s="120"/>
      <c r="M41" s="116"/>
      <c r="N41" s="116"/>
      <c r="O41" s="116"/>
      <c r="P41" s="116"/>
      <c r="Q41" s="118"/>
    </row>
    <row r="42" spans="2:17" hidden="1" x14ac:dyDescent="0.25">
      <c r="B42" s="115"/>
      <c r="C42" s="116" t="s">
        <v>445</v>
      </c>
      <c r="D42" s="116" t="s">
        <v>431</v>
      </c>
      <c r="E42" s="117" t="s">
        <v>442</v>
      </c>
      <c r="F42" s="117"/>
      <c r="G42" s="120"/>
      <c r="H42" s="120"/>
      <c r="I42" s="120"/>
      <c r="J42" s="120"/>
      <c r="K42" s="120"/>
      <c r="L42" s="120"/>
      <c r="M42" s="116"/>
      <c r="N42" s="116"/>
      <c r="O42" s="116"/>
      <c r="P42" s="116"/>
      <c r="Q42" s="118"/>
    </row>
    <row r="43" spans="2:17" hidden="1" x14ac:dyDescent="0.25">
      <c r="B43" s="115"/>
      <c r="C43" s="116"/>
      <c r="D43" s="116"/>
      <c r="E43" s="117" t="s">
        <v>446</v>
      </c>
      <c r="F43" s="117"/>
      <c r="G43" s="120"/>
      <c r="H43" s="120"/>
      <c r="I43" s="120"/>
      <c r="J43" s="120"/>
      <c r="K43" s="120"/>
      <c r="L43" s="120"/>
      <c r="M43" s="116"/>
      <c r="N43" s="116"/>
      <c r="O43" s="116"/>
      <c r="P43" s="116"/>
      <c r="Q43" s="118"/>
    </row>
    <row r="44" spans="2:17" hidden="1" x14ac:dyDescent="0.25">
      <c r="B44" s="115"/>
      <c r="C44" s="116"/>
      <c r="D44" s="116"/>
      <c r="E44" s="116"/>
      <c r="F44" s="117"/>
      <c r="G44" s="120"/>
      <c r="H44" s="120"/>
      <c r="I44" s="120"/>
      <c r="J44" s="120"/>
      <c r="K44" s="120"/>
      <c r="L44" s="120"/>
      <c r="M44" s="116"/>
      <c r="N44" s="116"/>
      <c r="O44" s="116"/>
      <c r="P44" s="116"/>
      <c r="Q44" s="118"/>
    </row>
    <row r="45" spans="2:17" hidden="1" x14ac:dyDescent="0.25">
      <c r="B45" s="115"/>
      <c r="C45" s="116"/>
      <c r="D45" s="116"/>
      <c r="E45" s="116"/>
      <c r="F45" s="117"/>
      <c r="G45" s="120"/>
      <c r="H45" s="120"/>
      <c r="I45" s="120"/>
      <c r="J45" s="120"/>
      <c r="K45" s="120"/>
      <c r="L45" s="120"/>
      <c r="M45" s="116"/>
      <c r="N45" s="116"/>
      <c r="O45" s="116"/>
      <c r="P45" s="116"/>
      <c r="Q45" s="118"/>
    </row>
    <row r="46" spans="2:17" x14ac:dyDescent="0.25">
      <c r="B46" s="115"/>
      <c r="C46" s="116" t="s">
        <v>447</v>
      </c>
      <c r="D46" s="116" t="s">
        <v>431</v>
      </c>
      <c r="E46" s="130" t="e">
        <f>+E38</f>
        <v>#REF!</v>
      </c>
      <c r="F46" s="131" t="s">
        <v>431</v>
      </c>
      <c r="G46" s="133" t="e">
        <f>+E46/E47</f>
        <v>#REF!</v>
      </c>
      <c r="H46" s="133"/>
      <c r="I46" s="133">
        <v>0.76275377100000119</v>
      </c>
      <c r="J46" s="133"/>
      <c r="K46" s="133">
        <v>4.9586278389367078E-2</v>
      </c>
      <c r="L46" s="133"/>
      <c r="M46" s="116">
        <v>26.2</v>
      </c>
      <c r="N46" s="116"/>
      <c r="O46" s="116">
        <v>36.94</v>
      </c>
      <c r="P46" s="116">
        <v>3.59</v>
      </c>
      <c r="Q46" s="118"/>
    </row>
    <row r="47" spans="2:17" x14ac:dyDescent="0.25">
      <c r="B47" s="115"/>
      <c r="C47" s="116"/>
      <c r="D47" s="116"/>
      <c r="E47" s="134" t="e">
        <f>+#REF!</f>
        <v>#REF!</v>
      </c>
      <c r="F47" s="132"/>
      <c r="G47" s="120"/>
      <c r="H47" s="120"/>
      <c r="I47" s="120"/>
      <c r="J47" s="120"/>
      <c r="K47" s="120"/>
      <c r="L47" s="120"/>
      <c r="M47" s="116"/>
      <c r="N47" s="116"/>
      <c r="O47" s="116"/>
      <c r="P47" s="116"/>
      <c r="Q47" s="118"/>
    </row>
    <row r="48" spans="2:17" x14ac:dyDescent="0.25">
      <c r="B48" s="115"/>
      <c r="C48" s="116"/>
      <c r="D48" s="116"/>
      <c r="E48" s="116"/>
      <c r="F48" s="117"/>
      <c r="G48" s="120"/>
      <c r="H48" s="120"/>
      <c r="I48" s="120"/>
      <c r="J48" s="120"/>
      <c r="K48" s="120"/>
      <c r="L48" s="120"/>
      <c r="M48" s="116"/>
      <c r="N48" s="116"/>
      <c r="O48" s="116"/>
      <c r="P48" s="116"/>
      <c r="Q48" s="118"/>
    </row>
    <row r="49" spans="2:17" ht="13.8" x14ac:dyDescent="0.25">
      <c r="B49" s="115"/>
      <c r="C49" s="143" t="s">
        <v>448</v>
      </c>
      <c r="D49" s="116"/>
      <c r="E49" s="116"/>
      <c r="F49" s="117"/>
      <c r="G49" s="120"/>
      <c r="H49" s="120"/>
      <c r="I49" s="120"/>
      <c r="J49" s="120"/>
      <c r="K49" s="120"/>
      <c r="L49" s="120"/>
      <c r="M49" s="116"/>
      <c r="N49" s="116"/>
      <c r="O49" s="116"/>
      <c r="P49" s="116"/>
      <c r="Q49" s="118"/>
    </row>
    <row r="50" spans="2:17" x14ac:dyDescent="0.25">
      <c r="B50" s="115"/>
      <c r="C50" s="116"/>
      <c r="D50" s="116"/>
      <c r="E50" s="116"/>
      <c r="F50" s="117"/>
      <c r="G50" s="120"/>
      <c r="H50" s="120"/>
      <c r="I50" s="120"/>
      <c r="J50" s="120"/>
      <c r="K50" s="120"/>
      <c r="L50" s="120"/>
      <c r="M50" s="116"/>
      <c r="N50" s="116"/>
      <c r="O50" s="116"/>
      <c r="P50" s="116"/>
      <c r="Q50" s="118"/>
    </row>
    <row r="51" spans="2:17" x14ac:dyDescent="0.25">
      <c r="B51" s="115"/>
      <c r="C51" s="116" t="s">
        <v>449</v>
      </c>
      <c r="D51" s="116" t="s">
        <v>431</v>
      </c>
      <c r="E51" s="151" t="e">
        <f>+(#REF!-#REF!+#REF!-#REF!)/2</f>
        <v>#REF!</v>
      </c>
      <c r="F51" s="117" t="s">
        <v>431</v>
      </c>
      <c r="G51" s="135" t="e">
        <f>+E51/E52</f>
        <v>#REF!</v>
      </c>
      <c r="H51" s="135"/>
      <c r="I51" s="135">
        <v>11.060206346250007</v>
      </c>
      <c r="J51" s="135"/>
      <c r="K51" s="135">
        <v>1.4294945704307398</v>
      </c>
      <c r="L51" s="135"/>
      <c r="M51" s="116">
        <v>149.68</v>
      </c>
      <c r="N51" s="116"/>
      <c r="O51" s="116">
        <v>206.27</v>
      </c>
      <c r="P51" s="116">
        <v>15.7</v>
      </c>
      <c r="Q51" s="118"/>
    </row>
    <row r="52" spans="2:17" x14ac:dyDescent="0.25">
      <c r="B52" s="115"/>
      <c r="C52" s="116"/>
      <c r="D52" s="116"/>
      <c r="E52" s="127" t="e">
        <f>+E47</f>
        <v>#REF!</v>
      </c>
      <c r="F52" s="117"/>
      <c r="G52" s="120"/>
      <c r="H52" s="120"/>
      <c r="I52" s="120"/>
      <c r="J52" s="120"/>
      <c r="K52" s="120"/>
      <c r="L52" s="120"/>
      <c r="M52" s="116"/>
      <c r="N52" s="116"/>
      <c r="O52" s="116"/>
      <c r="P52" s="116"/>
      <c r="Q52" s="118"/>
    </row>
    <row r="53" spans="2:17" x14ac:dyDescent="0.25">
      <c r="B53" s="115"/>
      <c r="C53" s="116"/>
      <c r="D53" s="116"/>
      <c r="E53" s="116"/>
      <c r="F53" s="117"/>
      <c r="G53" s="120"/>
      <c r="H53" s="120"/>
      <c r="I53" s="120"/>
      <c r="J53" s="120"/>
      <c r="K53" s="120"/>
      <c r="L53" s="120"/>
      <c r="M53" s="116"/>
      <c r="N53" s="116"/>
      <c r="O53" s="116"/>
      <c r="P53" s="116"/>
      <c r="Q53" s="118"/>
    </row>
    <row r="54" spans="2:17" x14ac:dyDescent="0.25">
      <c r="B54" s="115"/>
      <c r="C54" s="116"/>
      <c r="D54" s="116"/>
      <c r="E54" s="116"/>
      <c r="F54" s="117"/>
      <c r="G54" s="120"/>
      <c r="H54" s="120"/>
      <c r="I54" s="120"/>
      <c r="J54" s="120"/>
      <c r="K54" s="120"/>
      <c r="L54" s="120"/>
      <c r="M54" s="116"/>
      <c r="N54" s="116"/>
      <c r="O54" s="116"/>
      <c r="P54" s="116"/>
      <c r="Q54" s="118"/>
    </row>
    <row r="55" spans="2:17" x14ac:dyDescent="0.25">
      <c r="B55" s="115"/>
      <c r="C55" s="116" t="s">
        <v>450</v>
      </c>
      <c r="D55" s="116" t="s">
        <v>431</v>
      </c>
      <c r="E55" s="130" t="e">
        <f>+#REF!+#REF!+#REF!</f>
        <v>#REF!</v>
      </c>
      <c r="F55" s="117" t="s">
        <v>431</v>
      </c>
      <c r="G55" s="135" t="e">
        <f>+E55/E56</f>
        <v>#REF!</v>
      </c>
      <c r="H55" s="135"/>
      <c r="I55" s="135">
        <v>3.0077622143072023</v>
      </c>
      <c r="J55" s="135"/>
      <c r="K55" s="135">
        <v>2.5433563390830298</v>
      </c>
      <c r="L55" s="135"/>
      <c r="M55" s="116">
        <v>0.91</v>
      </c>
      <c r="N55" s="116"/>
      <c r="O55" s="116">
        <v>2.19</v>
      </c>
      <c r="P55" s="116">
        <v>0.28999999999999998</v>
      </c>
      <c r="Q55" s="118"/>
    </row>
    <row r="56" spans="2:17" x14ac:dyDescent="0.25">
      <c r="B56" s="115"/>
      <c r="C56" s="116"/>
      <c r="D56" s="116"/>
      <c r="E56" s="125" t="e">
        <f>+#REF!</f>
        <v>#REF!</v>
      </c>
      <c r="F56" s="117"/>
      <c r="G56" s="120"/>
      <c r="H56" s="120"/>
      <c r="I56" s="120"/>
      <c r="J56" s="120"/>
      <c r="K56" s="120"/>
      <c r="L56" s="120"/>
      <c r="M56" s="116"/>
      <c r="N56" s="116"/>
      <c r="O56" s="116"/>
      <c r="P56" s="116"/>
      <c r="Q56" s="118"/>
    </row>
    <row r="57" spans="2:17" x14ac:dyDescent="0.25">
      <c r="B57" s="115"/>
      <c r="C57" s="116"/>
      <c r="D57" s="116"/>
      <c r="E57" s="125"/>
      <c r="F57" s="117"/>
      <c r="G57" s="120"/>
      <c r="H57" s="120"/>
      <c r="I57" s="120"/>
      <c r="J57" s="120"/>
      <c r="K57" s="120"/>
      <c r="L57" s="120"/>
      <c r="M57" s="116"/>
      <c r="N57" s="116"/>
      <c r="O57" s="116"/>
      <c r="P57" s="116"/>
      <c r="Q57" s="118"/>
    </row>
    <row r="58" spans="2:17" x14ac:dyDescent="0.25">
      <c r="B58" s="115"/>
      <c r="C58" s="116"/>
      <c r="D58" s="116"/>
      <c r="E58" s="116"/>
      <c r="F58" s="117"/>
      <c r="G58" s="120"/>
      <c r="H58" s="120"/>
      <c r="I58" s="120"/>
      <c r="J58" s="120"/>
      <c r="K58" s="120"/>
      <c r="L58" s="120"/>
      <c r="M58" s="116"/>
      <c r="N58" s="116"/>
      <c r="O58" s="116"/>
      <c r="P58" s="116"/>
      <c r="Q58" s="118"/>
    </row>
    <row r="59" spans="2:17" ht="13.8" x14ac:dyDescent="0.25">
      <c r="B59" s="115"/>
      <c r="C59" s="143" t="s">
        <v>451</v>
      </c>
      <c r="D59" s="116"/>
      <c r="E59" s="116"/>
      <c r="F59" s="117"/>
      <c r="G59" s="120"/>
      <c r="H59" s="120"/>
      <c r="I59" s="120"/>
      <c r="J59" s="120"/>
      <c r="K59" s="120"/>
      <c r="L59" s="120"/>
      <c r="M59" s="116"/>
      <c r="N59" s="116"/>
      <c r="O59" s="116"/>
      <c r="P59" s="116"/>
      <c r="Q59" s="118"/>
    </row>
    <row r="60" spans="2:17" x14ac:dyDescent="0.25">
      <c r="B60" s="115"/>
      <c r="C60" s="116"/>
      <c r="D60" s="116"/>
      <c r="E60" s="116"/>
      <c r="F60" s="117"/>
      <c r="G60" s="120"/>
      <c r="H60" s="120"/>
      <c r="I60" s="120"/>
      <c r="J60" s="120"/>
      <c r="K60" s="120"/>
      <c r="L60" s="120"/>
      <c r="M60" s="116"/>
      <c r="N60" s="116"/>
      <c r="O60" s="116"/>
      <c r="P60" s="116"/>
      <c r="Q60" s="118"/>
    </row>
    <row r="61" spans="2:17" x14ac:dyDescent="0.25">
      <c r="B61" s="115"/>
      <c r="C61" s="116" t="s">
        <v>452</v>
      </c>
      <c r="D61" s="116" t="s">
        <v>431</v>
      </c>
      <c r="E61" s="130">
        <v>223762.32989999995</v>
      </c>
      <c r="F61" s="117" t="s">
        <v>431</v>
      </c>
      <c r="G61" s="148">
        <f>+E61/E62</f>
        <v>0.21587521053105832</v>
      </c>
      <c r="H61" s="124"/>
      <c r="I61" s="148">
        <v>0.24975547676824383</v>
      </c>
      <c r="J61" s="124"/>
      <c r="K61" s="148">
        <v>0.27289956088721296</v>
      </c>
      <c r="L61" s="124"/>
      <c r="M61" s="147">
        <v>0.15</v>
      </c>
      <c r="N61" s="147"/>
      <c r="O61" s="147">
        <v>0.23760000000000001</v>
      </c>
      <c r="P61" s="147">
        <v>6.2300000000000001E-2</v>
      </c>
      <c r="Q61" s="118"/>
    </row>
    <row r="62" spans="2:17" x14ac:dyDescent="0.25">
      <c r="B62" s="115"/>
      <c r="C62" s="116" t="s">
        <v>453</v>
      </c>
      <c r="D62" s="116"/>
      <c r="E62" s="125">
        <v>1036535.5491700002</v>
      </c>
      <c r="F62" s="117"/>
      <c r="G62" s="120"/>
      <c r="H62" s="120"/>
      <c r="I62" s="120"/>
      <c r="J62" s="120"/>
      <c r="K62" s="120"/>
      <c r="L62" s="120"/>
      <c r="M62" s="116"/>
      <c r="N62" s="116"/>
      <c r="O62" s="116"/>
      <c r="P62" s="116"/>
      <c r="Q62" s="118"/>
    </row>
    <row r="63" spans="2:17" x14ac:dyDescent="0.25">
      <c r="B63" s="115"/>
      <c r="C63" s="116"/>
      <c r="D63" s="116"/>
      <c r="E63" s="116"/>
      <c r="F63" s="117"/>
      <c r="G63" s="120"/>
      <c r="H63" s="120"/>
      <c r="I63" s="120"/>
      <c r="J63" s="120"/>
      <c r="K63" s="120"/>
      <c r="L63" s="120"/>
      <c r="M63" s="116"/>
      <c r="N63" s="116"/>
      <c r="O63" s="116"/>
      <c r="P63" s="116"/>
      <c r="Q63" s="118"/>
    </row>
    <row r="64" spans="2:17" ht="13.8" thickBot="1" x14ac:dyDescent="0.3">
      <c r="B64" s="149"/>
      <c r="C64" s="136"/>
      <c r="D64" s="136"/>
      <c r="E64" s="136"/>
      <c r="F64" s="137"/>
      <c r="G64" s="139"/>
      <c r="H64" s="139"/>
      <c r="I64" s="139"/>
      <c r="J64" s="139"/>
      <c r="K64" s="139"/>
      <c r="L64" s="139"/>
      <c r="M64" s="136"/>
      <c r="N64" s="136"/>
      <c r="O64" s="136"/>
      <c r="P64" s="136"/>
      <c r="Q64" s="150"/>
    </row>
    <row r="65" spans="2:12" x14ac:dyDescent="0.25">
      <c r="B65" s="116"/>
      <c r="C65" s="116"/>
      <c r="D65" s="116"/>
      <c r="E65" s="116"/>
      <c r="F65" s="117"/>
      <c r="G65" s="120"/>
      <c r="H65" s="120"/>
      <c r="I65" s="120"/>
      <c r="J65" s="120"/>
      <c r="K65" s="120"/>
      <c r="L65" s="120"/>
    </row>
  </sheetData>
  <mergeCells count="5">
    <mergeCell ref="O9:P9"/>
    <mergeCell ref="B3:Q3"/>
    <mergeCell ref="B4:Q4"/>
    <mergeCell ref="B5:Q5"/>
    <mergeCell ref="M8:P8"/>
  </mergeCells>
  <phoneticPr fontId="0" type="noConversion"/>
  <printOptions horizontalCentered="1"/>
  <pageMargins left="0.31" right="0.35" top="0.53" bottom="0.44" header="0.28999999999999998" footer="0.17"/>
  <pageSetup paperSize="9" orientation="portrait" horizontalDpi="180" verticalDpi="18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54"/>
  <sheetViews>
    <sheetView workbookViewId="0">
      <selection activeCell="C123" sqref="C123"/>
    </sheetView>
  </sheetViews>
  <sheetFormatPr defaultColWidth="8.6640625" defaultRowHeight="13.2" x14ac:dyDescent="0.25"/>
  <cols>
    <col min="1" max="1" width="10" bestFit="1" customWidth="1"/>
    <col min="2" max="2" width="32.109375" style="222" bestFit="1" customWidth="1"/>
    <col min="3" max="3" width="15.5546875" style="34" bestFit="1" customWidth="1"/>
    <col min="4" max="4" width="22.88671875" style="34" bestFit="1" customWidth="1"/>
    <col min="5" max="5" width="23.33203125" style="235" bestFit="1" customWidth="1"/>
    <col min="6" max="6" width="8.6640625" customWidth="1"/>
    <col min="7" max="7" width="14.6640625" style="222" bestFit="1" customWidth="1"/>
    <col min="8" max="9" width="14.6640625" customWidth="1"/>
    <col min="10" max="10" width="11.6640625" customWidth="1"/>
    <col min="11" max="11" width="14" bestFit="1" customWidth="1"/>
  </cols>
  <sheetData>
    <row r="1" spans="1:11" x14ac:dyDescent="0.25">
      <c r="B1" s="222" t="s">
        <v>924</v>
      </c>
      <c r="D1" s="235" t="s">
        <v>924</v>
      </c>
    </row>
    <row r="2" spans="1:11" x14ac:dyDescent="0.25">
      <c r="A2" s="201"/>
      <c r="B2" s="223">
        <v>210301638</v>
      </c>
      <c r="C2" s="201"/>
      <c r="D2" s="236">
        <v>210301638</v>
      </c>
      <c r="F2" s="201"/>
      <c r="G2" s="223">
        <v>420103639</v>
      </c>
      <c r="H2" s="202"/>
      <c r="I2" s="202"/>
      <c r="J2" s="202" t="s">
        <v>777</v>
      </c>
    </row>
    <row r="3" spans="1:11" x14ac:dyDescent="0.25">
      <c r="B3" s="224">
        <v>2016</v>
      </c>
      <c r="C3"/>
      <c r="D3" s="237">
        <v>2015</v>
      </c>
      <c r="G3" s="224">
        <v>2012</v>
      </c>
      <c r="H3" s="203"/>
      <c r="I3" s="203"/>
      <c r="K3" s="203">
        <v>2011</v>
      </c>
    </row>
    <row r="4" spans="1:11" x14ac:dyDescent="0.25">
      <c r="A4" t="s">
        <v>782</v>
      </c>
      <c r="B4" s="225"/>
      <c r="C4" s="204"/>
      <c r="D4" s="238"/>
      <c r="G4" s="226"/>
      <c r="H4" s="205"/>
      <c r="I4" s="205"/>
    </row>
    <row r="5" spans="1:11" x14ac:dyDescent="0.25">
      <c r="A5" t="s">
        <v>783</v>
      </c>
      <c r="B5" s="225"/>
      <c r="C5" s="204"/>
      <c r="D5" s="238"/>
      <c r="G5" s="226"/>
      <c r="H5" s="205"/>
      <c r="I5" s="205"/>
    </row>
    <row r="6" spans="1:11" x14ac:dyDescent="0.25">
      <c r="A6" t="s">
        <v>784</v>
      </c>
      <c r="B6" s="225"/>
      <c r="C6" s="204"/>
      <c r="D6" s="238"/>
      <c r="G6" s="226"/>
      <c r="H6" s="205"/>
      <c r="I6" s="205"/>
    </row>
    <row r="7" spans="1:11" x14ac:dyDescent="0.25">
      <c r="A7" t="s">
        <v>785</v>
      </c>
      <c r="B7" s="225"/>
      <c r="C7" s="204"/>
      <c r="D7" s="238"/>
      <c r="G7" s="226"/>
      <c r="H7" s="205"/>
      <c r="I7" s="205"/>
    </row>
    <row r="8" spans="1:11" x14ac:dyDescent="0.25">
      <c r="A8" t="s">
        <v>786</v>
      </c>
      <c r="B8" s="225"/>
      <c r="C8" s="204"/>
      <c r="D8" s="238"/>
      <c r="G8" s="226"/>
      <c r="H8" s="205"/>
      <c r="I8" s="205"/>
    </row>
    <row r="9" spans="1:11" x14ac:dyDescent="0.25">
      <c r="A9" t="s">
        <v>787</v>
      </c>
      <c r="B9" s="225"/>
      <c r="C9" s="204"/>
      <c r="D9" s="238"/>
      <c r="G9" s="226"/>
      <c r="H9" s="205"/>
      <c r="I9" s="205"/>
    </row>
    <row r="10" spans="1:11" x14ac:dyDescent="0.25">
      <c r="A10" t="s">
        <v>876</v>
      </c>
      <c r="B10" s="225"/>
      <c r="C10" s="204"/>
      <c r="D10" s="238"/>
      <c r="G10" s="226"/>
      <c r="H10" s="205"/>
      <c r="I10" s="205"/>
    </row>
    <row r="11" spans="1:11" x14ac:dyDescent="0.25">
      <c r="A11" t="s">
        <v>301</v>
      </c>
      <c r="B11" s="226">
        <f>SUM(B4:B10)</f>
        <v>0</v>
      </c>
      <c r="C11" s="204"/>
      <c r="D11" s="239">
        <f>SUM(D4:D10)</f>
        <v>0</v>
      </c>
      <c r="G11" s="226"/>
      <c r="H11" s="205"/>
      <c r="I11" s="205"/>
    </row>
    <row r="12" spans="1:11" x14ac:dyDescent="0.25">
      <c r="B12" s="226"/>
      <c r="C12" s="204"/>
      <c r="D12" s="235"/>
      <c r="G12" s="226"/>
      <c r="H12" s="205"/>
      <c r="I12" s="205"/>
    </row>
    <row r="13" spans="1:11" x14ac:dyDescent="0.25">
      <c r="B13" s="226"/>
      <c r="C13" s="204"/>
      <c r="D13" s="240"/>
      <c r="G13" s="226"/>
      <c r="H13" s="205"/>
      <c r="I13" s="205"/>
    </row>
    <row r="14" spans="1:11" x14ac:dyDescent="0.25">
      <c r="B14" s="227">
        <f>+B11-B13</f>
        <v>0</v>
      </c>
      <c r="C14" s="204"/>
      <c r="D14" s="241">
        <f>+D11-D13</f>
        <v>0</v>
      </c>
      <c r="G14" s="227"/>
      <c r="H14" s="207"/>
      <c r="I14" s="207"/>
    </row>
    <row r="15" spans="1:11" x14ac:dyDescent="0.25">
      <c r="B15" s="222" t="s">
        <v>627</v>
      </c>
      <c r="D15" s="235" t="s">
        <v>627</v>
      </c>
    </row>
    <row r="16" spans="1:11" x14ac:dyDescent="0.25">
      <c r="B16" s="223">
        <v>210103503</v>
      </c>
      <c r="C16" s="202"/>
      <c r="D16" s="236">
        <v>210103503</v>
      </c>
      <c r="G16" s="223">
        <v>310102509</v>
      </c>
      <c r="H16" s="202" t="s">
        <v>657</v>
      </c>
      <c r="I16" s="202"/>
      <c r="J16" s="202" t="s">
        <v>657</v>
      </c>
    </row>
    <row r="17" spans="1:11" x14ac:dyDescent="0.25">
      <c r="B17" s="228">
        <f>+B3</f>
        <v>2016</v>
      </c>
      <c r="C17" s="208"/>
      <c r="D17" s="242">
        <f>+D3</f>
        <v>2015</v>
      </c>
      <c r="G17" s="233">
        <v>2012</v>
      </c>
      <c r="H17" s="209"/>
      <c r="I17" s="209"/>
      <c r="J17" s="209"/>
      <c r="K17" s="209">
        <v>2011</v>
      </c>
    </row>
    <row r="18" spans="1:11" x14ac:dyDescent="0.25">
      <c r="A18" s="210" t="s">
        <v>788</v>
      </c>
      <c r="B18" s="225">
        <v>0</v>
      </c>
      <c r="C18" s="204"/>
      <c r="D18" s="241">
        <v>0</v>
      </c>
      <c r="G18" s="227"/>
      <c r="H18" s="207"/>
      <c r="I18" s="207"/>
      <c r="J18" s="211"/>
      <c r="K18" s="211"/>
    </row>
    <row r="19" spans="1:11" x14ac:dyDescent="0.25">
      <c r="A19" s="212" t="s">
        <v>789</v>
      </c>
      <c r="B19" s="225">
        <v>-42970</v>
      </c>
      <c r="C19" s="204"/>
      <c r="D19" s="241">
        <v>2527</v>
      </c>
      <c r="G19" s="227"/>
      <c r="H19" s="207"/>
      <c r="I19" s="207"/>
      <c r="J19" s="211"/>
      <c r="K19" s="213">
        <v>2444368.36</v>
      </c>
    </row>
    <row r="20" spans="1:11" x14ac:dyDescent="0.25">
      <c r="A20" s="212" t="s">
        <v>790</v>
      </c>
      <c r="B20" s="225">
        <v>-1202105.0004692711</v>
      </c>
      <c r="C20" s="204"/>
      <c r="D20" s="241">
        <v>-1168112</v>
      </c>
      <c r="G20" s="227"/>
      <c r="H20" s="207"/>
      <c r="I20" s="207"/>
      <c r="J20" s="211"/>
      <c r="K20" s="213">
        <v>-582873.71</v>
      </c>
    </row>
    <row r="21" spans="1:11" x14ac:dyDescent="0.25">
      <c r="A21" s="210" t="s">
        <v>791</v>
      </c>
      <c r="B21" s="225">
        <v>0</v>
      </c>
      <c r="C21" s="204"/>
      <c r="D21" s="241">
        <v>0</v>
      </c>
      <c r="G21" s="227"/>
      <c r="H21" s="207"/>
      <c r="I21" s="207"/>
      <c r="J21" s="211"/>
      <c r="K21" s="213"/>
    </row>
    <row r="22" spans="1:11" x14ac:dyDescent="0.25">
      <c r="A22" s="212" t="s">
        <v>792</v>
      </c>
      <c r="B22" s="229">
        <v>-2022759</v>
      </c>
      <c r="C22" s="214"/>
      <c r="D22" s="241">
        <v>-1937428</v>
      </c>
      <c r="G22" s="227"/>
      <c r="H22" s="207"/>
      <c r="I22" s="207"/>
      <c r="J22" s="211"/>
      <c r="K22" s="213">
        <v>5225154.3899999997</v>
      </c>
    </row>
    <row r="23" spans="1:11" x14ac:dyDescent="0.25">
      <c r="A23" s="212" t="s">
        <v>793</v>
      </c>
      <c r="B23" s="225">
        <v>0</v>
      </c>
      <c r="C23" s="204"/>
      <c r="D23" s="241">
        <v>0</v>
      </c>
      <c r="G23" s="227"/>
      <c r="H23" s="207"/>
      <c r="I23" s="207"/>
      <c r="J23" s="211"/>
      <c r="K23" s="213">
        <v>76218961.959999993</v>
      </c>
    </row>
    <row r="24" spans="1:11" x14ac:dyDescent="0.25">
      <c r="A24" s="212" t="s">
        <v>876</v>
      </c>
      <c r="B24" s="225">
        <v>0</v>
      </c>
      <c r="C24" s="204"/>
      <c r="D24" s="241">
        <v>0</v>
      </c>
      <c r="G24" s="227"/>
      <c r="H24" s="207"/>
      <c r="I24" s="207"/>
      <c r="J24" s="211"/>
      <c r="K24" s="213"/>
    </row>
    <row r="25" spans="1:11" x14ac:dyDescent="0.25">
      <c r="A25" s="212" t="s">
        <v>301</v>
      </c>
      <c r="B25" s="226">
        <f>SUM(B18:B24)</f>
        <v>-3267834.0004692711</v>
      </c>
      <c r="C25" s="215"/>
      <c r="D25" s="239">
        <f>SUM(D18:D24)</f>
        <v>-3103013</v>
      </c>
      <c r="G25" s="226"/>
      <c r="H25" s="207"/>
      <c r="I25" s="207"/>
      <c r="J25" s="211"/>
      <c r="K25" s="205">
        <f>SUM(K18:K24)</f>
        <v>83305611</v>
      </c>
    </row>
    <row r="26" spans="1:11" x14ac:dyDescent="0.25">
      <c r="B26" s="226"/>
      <c r="D26" s="241"/>
      <c r="G26" s="226"/>
      <c r="H26" s="205"/>
      <c r="I26" s="205"/>
      <c r="K26" s="207"/>
    </row>
    <row r="27" spans="1:11" x14ac:dyDescent="0.25">
      <c r="B27" s="226">
        <f>+TB!H374+TB!H382</f>
        <v>-3267834</v>
      </c>
      <c r="C27" s="215"/>
      <c r="D27" s="239">
        <f>+TB!J374+TB!J382</f>
        <v>-3103013</v>
      </c>
      <c r="G27" s="226"/>
      <c r="H27" s="205"/>
      <c r="I27" s="205"/>
      <c r="K27" s="207">
        <v>83305611</v>
      </c>
    </row>
    <row r="28" spans="1:11" x14ac:dyDescent="0.25">
      <c r="B28" s="226">
        <f>+B25-B27</f>
        <v>-4.6927109360694885E-4</v>
      </c>
      <c r="C28" s="206"/>
      <c r="D28" s="239">
        <f>+D25-D27</f>
        <v>0</v>
      </c>
      <c r="G28" s="226"/>
      <c r="H28" s="205"/>
      <c r="I28" s="205"/>
      <c r="K28" s="205">
        <f>+K25-K27</f>
        <v>0</v>
      </c>
    </row>
    <row r="29" spans="1:11" x14ac:dyDescent="0.25">
      <c r="D29" s="235"/>
    </row>
    <row r="30" spans="1:11" x14ac:dyDescent="0.25">
      <c r="B30" s="230" t="s">
        <v>897</v>
      </c>
      <c r="D30" s="243" t="s">
        <v>897</v>
      </c>
    </row>
    <row r="31" spans="1:11" x14ac:dyDescent="0.25">
      <c r="B31" s="231">
        <v>210107537</v>
      </c>
      <c r="D31" s="244">
        <v>210107537</v>
      </c>
    </row>
    <row r="32" spans="1:11" x14ac:dyDescent="0.25">
      <c r="A32" t="s">
        <v>784</v>
      </c>
      <c r="B32" s="226">
        <v>23638242</v>
      </c>
      <c r="D32" s="239">
        <v>33649388</v>
      </c>
    </row>
    <row r="33" spans="1:4" x14ac:dyDescent="0.25">
      <c r="A33" t="s">
        <v>782</v>
      </c>
      <c r="B33" s="226">
        <v>34557</v>
      </c>
      <c r="D33" s="239">
        <v>104888</v>
      </c>
    </row>
    <row r="34" spans="1:4" x14ac:dyDescent="0.25">
      <c r="A34" t="s">
        <v>783</v>
      </c>
      <c r="B34" s="229">
        <v>5970461</v>
      </c>
      <c r="D34" s="245">
        <v>9847680</v>
      </c>
    </row>
    <row r="35" spans="1:4" x14ac:dyDescent="0.25">
      <c r="A35" t="s">
        <v>786</v>
      </c>
      <c r="B35" s="226">
        <v>0</v>
      </c>
      <c r="D35" s="239">
        <v>0</v>
      </c>
    </row>
    <row r="36" spans="1:4" x14ac:dyDescent="0.25">
      <c r="A36" t="s">
        <v>785</v>
      </c>
      <c r="B36" s="226">
        <v>5473492</v>
      </c>
      <c r="D36" s="239">
        <v>4133463</v>
      </c>
    </row>
    <row r="37" spans="1:4" x14ac:dyDescent="0.25">
      <c r="A37" s="263" t="s">
        <v>1062</v>
      </c>
      <c r="B37" s="226">
        <v>8777</v>
      </c>
      <c r="D37" s="239"/>
    </row>
    <row r="38" spans="1:4" x14ac:dyDescent="0.25">
      <c r="B38" s="226"/>
      <c r="D38" s="239"/>
    </row>
    <row r="39" spans="1:4" x14ac:dyDescent="0.25">
      <c r="A39" t="s">
        <v>301</v>
      </c>
      <c r="B39" s="226">
        <f>SUM(B32:B38)</f>
        <v>35125529</v>
      </c>
      <c r="D39" s="239">
        <f>SUM(D32:D38)</f>
        <v>47735419</v>
      </c>
    </row>
    <row r="40" spans="1:4" x14ac:dyDescent="0.25">
      <c r="D40" s="235"/>
    </row>
    <row r="41" spans="1:4" x14ac:dyDescent="0.25">
      <c r="B41" s="232">
        <f>+TB!H424</f>
        <v>35125529</v>
      </c>
      <c r="D41" s="240">
        <f>+TB!J424</f>
        <v>47735419</v>
      </c>
    </row>
    <row r="42" spans="1:4" x14ac:dyDescent="0.25">
      <c r="B42" s="232">
        <f>+B41-B39</f>
        <v>0</v>
      </c>
      <c r="D42" s="240">
        <f>+D41-D39</f>
        <v>0</v>
      </c>
    </row>
    <row r="43" spans="1:4" x14ac:dyDescent="0.25">
      <c r="D43" s="235"/>
    </row>
    <row r="44" spans="1:4" x14ac:dyDescent="0.25">
      <c r="B44" s="234" t="s">
        <v>923</v>
      </c>
      <c r="D44" s="234" t="s">
        <v>923</v>
      </c>
    </row>
    <row r="45" spans="1:4" x14ac:dyDescent="0.25">
      <c r="A45" s="212" t="s">
        <v>790</v>
      </c>
      <c r="B45" s="225">
        <f>+B6+B20+B32</f>
        <v>22436136.999530729</v>
      </c>
      <c r="D45" s="226">
        <f>+D6+D20+D32</f>
        <v>32481276</v>
      </c>
    </row>
    <row r="46" spans="1:4" x14ac:dyDescent="0.25">
      <c r="A46" s="212" t="s">
        <v>792</v>
      </c>
      <c r="B46" s="229">
        <f>+B5+B22+B34</f>
        <v>3947702</v>
      </c>
      <c r="D46" s="229">
        <f>+D5+D22+D34</f>
        <v>7910252</v>
      </c>
    </row>
    <row r="47" spans="1:4" x14ac:dyDescent="0.25">
      <c r="A47" s="210" t="s">
        <v>788</v>
      </c>
      <c r="B47" s="225">
        <f>+B7+B18+B36</f>
        <v>5473492</v>
      </c>
      <c r="D47" s="226">
        <f>+D7+D18+D36</f>
        <v>4133463</v>
      </c>
    </row>
    <row r="48" spans="1:4" x14ac:dyDescent="0.25">
      <c r="A48" s="212" t="s">
        <v>789</v>
      </c>
      <c r="B48" s="225">
        <f>+B4+B19+B33</f>
        <v>-8413</v>
      </c>
      <c r="D48" s="226">
        <f>+D4+D19+D33</f>
        <v>107415</v>
      </c>
    </row>
    <row r="49" spans="1:4" x14ac:dyDescent="0.25">
      <c r="A49" s="212" t="s">
        <v>1132</v>
      </c>
      <c r="B49" s="226">
        <f>+B37</f>
        <v>8777</v>
      </c>
      <c r="D49" s="226"/>
    </row>
    <row r="50" spans="1:4" x14ac:dyDescent="0.25">
      <c r="A50" s="210" t="s">
        <v>791</v>
      </c>
      <c r="B50" s="225">
        <f>+B8+B21+B35</f>
        <v>0</v>
      </c>
      <c r="D50" s="226">
        <f>+D8+D21+D35</f>
        <v>0</v>
      </c>
    </row>
    <row r="51" spans="1:4" x14ac:dyDescent="0.25">
      <c r="A51" s="212" t="s">
        <v>793</v>
      </c>
      <c r="B51" s="225">
        <f>+B9+B23</f>
        <v>0</v>
      </c>
      <c r="D51" s="226">
        <f>+D9+D23</f>
        <v>0</v>
      </c>
    </row>
    <row r="52" spans="1:4" x14ac:dyDescent="0.25">
      <c r="A52" s="212" t="s">
        <v>876</v>
      </c>
      <c r="B52" s="225">
        <f>+B10+B24</f>
        <v>0</v>
      </c>
      <c r="D52" s="226">
        <f>+D10+D24</f>
        <v>0</v>
      </c>
    </row>
    <row r="53" spans="1:4" x14ac:dyDescent="0.25">
      <c r="A53" s="212" t="s">
        <v>301</v>
      </c>
      <c r="B53" s="226">
        <f>SUM(B45:B52)</f>
        <v>31857694.999530729</v>
      </c>
      <c r="D53" s="226">
        <f>SUM(D45:D52)</f>
        <v>44632406</v>
      </c>
    </row>
    <row r="54" spans="1:4" x14ac:dyDescent="0.25">
      <c r="B54" s="226"/>
      <c r="D54" s="226"/>
    </row>
    <row r="55" spans="1:4" x14ac:dyDescent="0.25">
      <c r="B55" s="226">
        <f>+B13+B27+B41</f>
        <v>31857695</v>
      </c>
      <c r="D55" s="226">
        <f>+D13+D27+D41</f>
        <v>44632406</v>
      </c>
    </row>
    <row r="56" spans="1:4" x14ac:dyDescent="0.25">
      <c r="B56" s="226">
        <f>+B53-B55</f>
        <v>-4.6927109360694885E-4</v>
      </c>
      <c r="D56" s="226">
        <f>+D53-D55</f>
        <v>0</v>
      </c>
    </row>
    <row r="62" spans="1:4" x14ac:dyDescent="0.25">
      <c r="C62" s="110" t="e">
        <f>+#REF!</f>
        <v>#REF!</v>
      </c>
      <c r="D62" s="110" t="e">
        <f>+#REF!</f>
        <v>#REF!</v>
      </c>
    </row>
    <row r="64" spans="1:4" x14ac:dyDescent="0.25">
      <c r="A64">
        <v>110405240</v>
      </c>
      <c r="B64" s="222" t="s">
        <v>512</v>
      </c>
      <c r="C64" s="247">
        <f>TB!H97</f>
        <v>488901</v>
      </c>
      <c r="D64" s="247">
        <f>TB!J97</f>
        <v>28700</v>
      </c>
    </row>
    <row r="65" spans="1:4" x14ac:dyDescent="0.25">
      <c r="A65">
        <v>110501007</v>
      </c>
      <c r="B65" s="222" t="s">
        <v>53</v>
      </c>
      <c r="C65" s="247">
        <f>TB!H146</f>
        <v>81750</v>
      </c>
      <c r="D65" s="247">
        <f>TB!J146</f>
        <v>121936</v>
      </c>
    </row>
    <row r="66" spans="1:4" x14ac:dyDescent="0.25">
      <c r="A66">
        <v>110501057</v>
      </c>
      <c r="B66" s="222" t="s">
        <v>55</v>
      </c>
      <c r="C66" s="247">
        <f>TB!H147</f>
        <v>28027631</v>
      </c>
      <c r="D66" s="247">
        <f>TB!J147</f>
        <v>28331769</v>
      </c>
    </row>
    <row r="67" spans="1:4" x14ac:dyDescent="0.25">
      <c r="A67">
        <v>110501151</v>
      </c>
      <c r="B67" s="222" t="s">
        <v>58</v>
      </c>
      <c r="C67" s="247">
        <f>TB!H153</f>
        <v>586644</v>
      </c>
      <c r="D67" s="247">
        <f>TB!J153</f>
        <v>254340</v>
      </c>
    </row>
    <row r="68" spans="1:4" x14ac:dyDescent="0.25">
      <c r="A68">
        <v>110501152</v>
      </c>
      <c r="B68" s="222" t="s">
        <v>59</v>
      </c>
      <c r="C68" s="247">
        <f>TB!H154</f>
        <v>1179390</v>
      </c>
      <c r="D68" s="247">
        <f>TB!J154</f>
        <v>2777295</v>
      </c>
    </row>
    <row r="69" spans="1:4" x14ac:dyDescent="0.25">
      <c r="A69">
        <v>110501155</v>
      </c>
      <c r="B69" s="222" t="s">
        <v>60</v>
      </c>
      <c r="C69" s="247">
        <f>TB!H155</f>
        <v>708538</v>
      </c>
      <c r="D69" s="247">
        <f>TB!J155</f>
        <v>179000</v>
      </c>
    </row>
    <row r="70" spans="1:4" x14ac:dyDescent="0.25">
      <c r="A70">
        <v>110501156</v>
      </c>
      <c r="B70" s="222" t="s">
        <v>61</v>
      </c>
      <c r="C70" s="247">
        <f>TB!H156</f>
        <v>1060052</v>
      </c>
      <c r="D70" s="247">
        <f>TB!J156</f>
        <v>63052</v>
      </c>
    </row>
    <row r="71" spans="1:4" x14ac:dyDescent="0.25">
      <c r="A71">
        <v>110501157</v>
      </c>
      <c r="B71" s="222" t="s">
        <v>331</v>
      </c>
      <c r="C71" s="247">
        <f>TB!H157</f>
        <v>0</v>
      </c>
      <c r="D71" s="247">
        <f>TB!J157</f>
        <v>0</v>
      </c>
    </row>
    <row r="72" spans="1:4" x14ac:dyDescent="0.25">
      <c r="A72">
        <v>110501158</v>
      </c>
      <c r="B72" s="222" t="s">
        <v>62</v>
      </c>
      <c r="C72" s="247">
        <f>TB!H158</f>
        <v>0</v>
      </c>
      <c r="D72" s="247">
        <f>TB!J158</f>
        <v>0</v>
      </c>
    </row>
    <row r="73" spans="1:4" x14ac:dyDescent="0.25">
      <c r="A73">
        <v>110501269</v>
      </c>
      <c r="B73" s="222" t="s">
        <v>608</v>
      </c>
      <c r="C73" s="247">
        <f>TB!H163</f>
        <v>0</v>
      </c>
      <c r="D73" s="247">
        <f>TB!J163</f>
        <v>0</v>
      </c>
    </row>
    <row r="74" spans="1:4" x14ac:dyDescent="0.25">
      <c r="A74">
        <v>110501298</v>
      </c>
      <c r="B74" s="222" t="s">
        <v>65</v>
      </c>
      <c r="C74" s="247">
        <f>TB!H164</f>
        <v>491040</v>
      </c>
      <c r="D74" s="247">
        <f>TB!J164</f>
        <v>213170</v>
      </c>
    </row>
    <row r="75" spans="1:4" x14ac:dyDescent="0.25">
      <c r="A75">
        <v>110501302</v>
      </c>
      <c r="B75" s="222" t="s">
        <v>66</v>
      </c>
      <c r="C75" s="247">
        <f>TB!H165</f>
        <v>127962</v>
      </c>
      <c r="D75" s="247">
        <f>TB!J165</f>
        <v>190612</v>
      </c>
    </row>
    <row r="76" spans="1:4" x14ac:dyDescent="0.25">
      <c r="A76">
        <v>110501303</v>
      </c>
      <c r="B76" s="222" t="s">
        <v>67</v>
      </c>
      <c r="C76" s="247">
        <f>TB!H166</f>
        <v>3563100</v>
      </c>
      <c r="D76" s="247">
        <f>TB!J166</f>
        <v>2160773</v>
      </c>
    </row>
    <row r="77" spans="1:4" x14ac:dyDescent="0.25">
      <c r="A77">
        <v>110501310</v>
      </c>
      <c r="B77" s="222" t="s">
        <v>68</v>
      </c>
      <c r="C77" s="247">
        <f>TB!H167</f>
        <v>1700</v>
      </c>
      <c r="D77" s="247">
        <f>TB!J167</f>
        <v>1700</v>
      </c>
    </row>
    <row r="78" spans="1:4" x14ac:dyDescent="0.25">
      <c r="A78">
        <v>110501331</v>
      </c>
      <c r="B78" s="222" t="s">
        <v>69</v>
      </c>
      <c r="C78" s="247">
        <f>TB!H168</f>
        <v>131732</v>
      </c>
      <c r="D78" s="247">
        <f>TB!J168</f>
        <v>139942</v>
      </c>
    </row>
    <row r="79" spans="1:4" x14ac:dyDescent="0.25">
      <c r="A79">
        <v>110501411</v>
      </c>
      <c r="B79" s="222" t="s">
        <v>456</v>
      </c>
      <c r="C79" s="247">
        <f>TB!H175</f>
        <v>22302</v>
      </c>
      <c r="D79" s="247">
        <f>TB!J175</f>
        <v>5750</v>
      </c>
    </row>
    <row r="80" spans="1:4" x14ac:dyDescent="0.25">
      <c r="A80">
        <v>110501680</v>
      </c>
      <c r="B80" s="222" t="s">
        <v>807</v>
      </c>
      <c r="C80" s="247">
        <f>TB!H192</f>
        <v>639414</v>
      </c>
      <c r="D80" s="247">
        <f>TB!J192</f>
        <v>1029312</v>
      </c>
    </row>
    <row r="81" spans="1:4" x14ac:dyDescent="0.25">
      <c r="A81">
        <v>110501688</v>
      </c>
      <c r="B81" s="222" t="s">
        <v>808</v>
      </c>
      <c r="C81" s="247">
        <f>TB!H193</f>
        <v>0</v>
      </c>
      <c r="D81" s="247">
        <f>TB!J193</f>
        <v>0</v>
      </c>
    </row>
    <row r="82" spans="1:4" x14ac:dyDescent="0.25">
      <c r="A82">
        <v>110501774</v>
      </c>
      <c r="B82" s="222" t="s">
        <v>933</v>
      </c>
      <c r="C82" s="247">
        <f>TB!H197</f>
        <v>0</v>
      </c>
      <c r="D82" s="247">
        <f>TB!J197</f>
        <v>1017</v>
      </c>
    </row>
    <row r="83" spans="1:4" x14ac:dyDescent="0.25">
      <c r="A83">
        <v>110501358</v>
      </c>
      <c r="B83" s="222" t="s">
        <v>335</v>
      </c>
      <c r="C83" s="247">
        <f>+TB!H172</f>
        <v>0</v>
      </c>
      <c r="D83" s="247">
        <f>+TB!J172</f>
        <v>2615</v>
      </c>
    </row>
    <row r="84" spans="1:4" x14ac:dyDescent="0.25">
      <c r="A84">
        <v>110501422</v>
      </c>
      <c r="B84" s="222" t="s">
        <v>475</v>
      </c>
      <c r="C84" s="247">
        <f>+TB!H178</f>
        <v>0</v>
      </c>
      <c r="D84" s="247">
        <f>+TB!J178</f>
        <v>0</v>
      </c>
    </row>
    <row r="85" spans="1:4" x14ac:dyDescent="0.25">
      <c r="A85">
        <v>110501890</v>
      </c>
      <c r="B85" s="222" t="s">
        <v>1073</v>
      </c>
      <c r="C85" s="247">
        <f>+TB!H203</f>
        <v>816</v>
      </c>
      <c r="D85" s="247">
        <f>+TB!J203</f>
        <v>0</v>
      </c>
    </row>
    <row r="86" spans="1:4" x14ac:dyDescent="0.25">
      <c r="A86">
        <v>110501896</v>
      </c>
      <c r="B86" s="222" t="s">
        <v>1074</v>
      </c>
      <c r="C86" s="247">
        <f>+TB!H204</f>
        <v>250450</v>
      </c>
      <c r="D86" s="247">
        <f>+TB!J204</f>
        <v>0</v>
      </c>
    </row>
    <row r="88" spans="1:4" ht="13.8" thickBot="1" x14ac:dyDescent="0.3">
      <c r="C88" s="249">
        <f>SUM(C64:C87)</f>
        <v>37361422</v>
      </c>
      <c r="D88" s="249">
        <f>SUM(D64:D87)</f>
        <v>35500983</v>
      </c>
    </row>
    <row r="89" spans="1:4" ht="13.8" thickTop="1" x14ac:dyDescent="0.25"/>
    <row r="91" spans="1:4" x14ac:dyDescent="0.25">
      <c r="B91" s="248" t="s">
        <v>784</v>
      </c>
      <c r="C91" s="217">
        <v>30309322</v>
      </c>
      <c r="D91" s="217">
        <v>25584291</v>
      </c>
    </row>
    <row r="92" spans="1:4" x14ac:dyDescent="0.25">
      <c r="B92" s="248" t="s">
        <v>783</v>
      </c>
      <c r="C92" s="217">
        <v>5361283</v>
      </c>
      <c r="D92" s="217">
        <v>9479336</v>
      </c>
    </row>
    <row r="93" spans="1:4" x14ac:dyDescent="0.25">
      <c r="B93" s="248" t="s">
        <v>785</v>
      </c>
      <c r="C93" s="217">
        <v>546111</v>
      </c>
      <c r="D93" s="217">
        <v>48048</v>
      </c>
    </row>
    <row r="94" spans="1:4" x14ac:dyDescent="0.25">
      <c r="B94" s="248" t="s">
        <v>782</v>
      </c>
      <c r="C94" s="217">
        <v>1121773</v>
      </c>
      <c r="D94" s="217">
        <v>386875</v>
      </c>
    </row>
    <row r="95" spans="1:4" x14ac:dyDescent="0.25">
      <c r="B95" s="248" t="s">
        <v>786</v>
      </c>
      <c r="C95" s="217">
        <v>22933</v>
      </c>
      <c r="D95" s="217">
        <v>2433</v>
      </c>
    </row>
    <row r="96" spans="1:4" x14ac:dyDescent="0.25">
      <c r="B96" s="248" t="s">
        <v>1062</v>
      </c>
      <c r="C96" s="217">
        <v>0</v>
      </c>
      <c r="D96" s="217"/>
    </row>
    <row r="97" spans="1:4" x14ac:dyDescent="0.25">
      <c r="B97" s="248"/>
      <c r="C97" s="217"/>
    </row>
    <row r="98" spans="1:4" ht="13.8" thickBot="1" x14ac:dyDescent="0.3">
      <c r="B98" s="248"/>
      <c r="C98" s="250">
        <f>SUM(C91:C97)</f>
        <v>37361422</v>
      </c>
      <c r="D98" s="250">
        <f>SUM(D91:D97)</f>
        <v>35500983</v>
      </c>
    </row>
    <row r="99" spans="1:4" ht="13.8" thickTop="1" x14ac:dyDescent="0.25">
      <c r="B99" s="248"/>
      <c r="C99" s="217">
        <f>+C88-C98</f>
        <v>0</v>
      </c>
      <c r="D99" s="217">
        <f>+D88-D98</f>
        <v>0</v>
      </c>
    </row>
    <row r="100" spans="1:4" x14ac:dyDescent="0.25">
      <c r="B100" s="34"/>
    </row>
    <row r="101" spans="1:4" x14ac:dyDescent="0.25">
      <c r="A101">
        <v>110501183</v>
      </c>
      <c r="B101" s="34" t="s">
        <v>63</v>
      </c>
      <c r="C101" s="217">
        <v>-23435868</v>
      </c>
      <c r="D101" s="217">
        <v>-15398665</v>
      </c>
    </row>
    <row r="102" spans="1:4" x14ac:dyDescent="0.25">
      <c r="A102">
        <v>220601762</v>
      </c>
      <c r="B102" s="34" t="s">
        <v>907</v>
      </c>
      <c r="C102" s="217">
        <v>23435868</v>
      </c>
      <c r="D102" s="217">
        <v>15398665</v>
      </c>
    </row>
    <row r="103" spans="1:4" x14ac:dyDescent="0.25">
      <c r="A103">
        <v>210602770</v>
      </c>
      <c r="B103" s="34" t="s">
        <v>905</v>
      </c>
    </row>
    <row r="104" spans="1:4" x14ac:dyDescent="0.25">
      <c r="B104" s="34"/>
    </row>
    <row r="105" spans="1:4" x14ac:dyDescent="0.25">
      <c r="B105" s="34"/>
    </row>
    <row r="106" spans="1:4" x14ac:dyDescent="0.25">
      <c r="B106" s="251" t="s">
        <v>962</v>
      </c>
    </row>
    <row r="107" spans="1:4" x14ac:dyDescent="0.25">
      <c r="B107" s="34" t="s">
        <v>784</v>
      </c>
      <c r="C107" s="217">
        <v>101888423.26706503</v>
      </c>
      <c r="D107" s="217">
        <v>133571011.24655855</v>
      </c>
    </row>
    <row r="108" spans="1:4" x14ac:dyDescent="0.25">
      <c r="B108" s="34" t="s">
        <v>783</v>
      </c>
      <c r="C108" s="217">
        <v>31790978.029915702</v>
      </c>
      <c r="D108" s="217">
        <v>39606372.9032377</v>
      </c>
    </row>
    <row r="109" spans="1:4" x14ac:dyDescent="0.25">
      <c r="B109" s="34" t="s">
        <v>785</v>
      </c>
      <c r="C109" s="217">
        <v>41651602.414100319</v>
      </c>
      <c r="D109" s="217">
        <v>38626334.250722423</v>
      </c>
    </row>
    <row r="110" spans="1:4" x14ac:dyDescent="0.25">
      <c r="B110" s="34" t="s">
        <v>782</v>
      </c>
      <c r="C110" s="217">
        <v>551408.78263128351</v>
      </c>
      <c r="D110" s="217">
        <v>418285.64342422347</v>
      </c>
    </row>
    <row r="111" spans="1:4" x14ac:dyDescent="0.25">
      <c r="B111" s="34" t="s">
        <v>786</v>
      </c>
      <c r="C111" s="217">
        <v>127.44312650005507</v>
      </c>
      <c r="D111" s="217">
        <v>0</v>
      </c>
    </row>
    <row r="112" spans="1:4" x14ac:dyDescent="0.25">
      <c r="B112" s="34" t="s">
        <v>963</v>
      </c>
      <c r="C112" s="217">
        <v>0</v>
      </c>
      <c r="D112" s="217">
        <v>0</v>
      </c>
    </row>
    <row r="113" spans="2:4" x14ac:dyDescent="0.25">
      <c r="B113" s="34" t="s">
        <v>964</v>
      </c>
      <c r="C113" s="217">
        <v>122191.24316117304</v>
      </c>
      <c r="D113" s="217">
        <v>159.51605714347085</v>
      </c>
    </row>
    <row r="114" spans="2:4" x14ac:dyDescent="0.25">
      <c r="B114" s="34" t="s">
        <v>999</v>
      </c>
      <c r="C114" s="217">
        <v>1201535.44</v>
      </c>
      <c r="D114" s="217">
        <v>1201535.44</v>
      </c>
    </row>
    <row r="115" spans="2:4" x14ac:dyDescent="0.25">
      <c r="B115" s="34" t="s">
        <v>1063</v>
      </c>
      <c r="C115" s="217">
        <v>177116.38</v>
      </c>
      <c r="D115" s="217"/>
    </row>
    <row r="116" spans="2:4" x14ac:dyDescent="0.25">
      <c r="B116" s="34"/>
    </row>
    <row r="117" spans="2:4" ht="13.8" thickBot="1" x14ac:dyDescent="0.3">
      <c r="B117" s="34"/>
      <c r="C117" s="252">
        <f>SUM(C107:C116)</f>
        <v>177383383</v>
      </c>
      <c r="D117" s="252">
        <f>SUM(D107:D116)</f>
        <v>213423699</v>
      </c>
    </row>
    <row r="118" spans="2:4" ht="13.8" thickTop="1" x14ac:dyDescent="0.25">
      <c r="B118" s="34"/>
    </row>
    <row r="119" spans="2:4" x14ac:dyDescent="0.25">
      <c r="B119" s="34"/>
      <c r="C119" s="247">
        <f>SUM(TB!H466:H471,TB!H473:H480)</f>
        <v>-177383383</v>
      </c>
      <c r="D119" s="247">
        <f>SUM(TB!J466:J471,TB!J473:J480)</f>
        <v>-213423699</v>
      </c>
    </row>
    <row r="120" spans="2:4" x14ac:dyDescent="0.25">
      <c r="B120" s="34"/>
      <c r="C120" s="247">
        <f>+C117+C119</f>
        <v>0</v>
      </c>
      <c r="D120" s="247">
        <f>+D117+D119</f>
        <v>0</v>
      </c>
    </row>
    <row r="121" spans="2:4" x14ac:dyDescent="0.25">
      <c r="B121" s="251" t="s">
        <v>1064</v>
      </c>
    </row>
    <row r="122" spans="2:4" x14ac:dyDescent="0.25">
      <c r="B122" s="34" t="s">
        <v>999</v>
      </c>
      <c r="C122" s="217">
        <v>0</v>
      </c>
      <c r="D122" s="217">
        <v>1201535.44</v>
      </c>
    </row>
    <row r="123" spans="2:4" x14ac:dyDescent="0.25">
      <c r="B123" s="34" t="s">
        <v>1063</v>
      </c>
      <c r="C123" s="217">
        <v>177116.38</v>
      </c>
      <c r="D123" s="217">
        <v>0</v>
      </c>
    </row>
    <row r="124" spans="2:4" x14ac:dyDescent="0.25">
      <c r="B124" s="34"/>
    </row>
    <row r="125" spans="2:4" x14ac:dyDescent="0.25">
      <c r="B125" s="34"/>
    </row>
    <row r="126" spans="2:4" x14ac:dyDescent="0.25">
      <c r="B126" s="34"/>
    </row>
    <row r="127" spans="2:4" x14ac:dyDescent="0.25">
      <c r="B127" s="34"/>
    </row>
    <row r="128" spans="2:4" x14ac:dyDescent="0.25">
      <c r="B128" s="34"/>
    </row>
    <row r="129" spans="2:2" x14ac:dyDescent="0.25">
      <c r="B129" s="34"/>
    </row>
    <row r="130" spans="2:2" x14ac:dyDescent="0.25">
      <c r="B130" s="34"/>
    </row>
    <row r="131" spans="2:2" x14ac:dyDescent="0.25">
      <c r="B131" s="34"/>
    </row>
    <row r="132" spans="2:2" x14ac:dyDescent="0.25">
      <c r="B132" s="34"/>
    </row>
    <row r="133" spans="2:2" x14ac:dyDescent="0.25">
      <c r="B133" s="34"/>
    </row>
    <row r="134" spans="2:2" x14ac:dyDescent="0.25">
      <c r="B134" s="34"/>
    </row>
    <row r="135" spans="2:2" x14ac:dyDescent="0.25">
      <c r="B135" s="34"/>
    </row>
    <row r="136" spans="2:2" x14ac:dyDescent="0.25">
      <c r="B136" s="34"/>
    </row>
    <row r="137" spans="2:2" x14ac:dyDescent="0.25">
      <c r="B137" s="34"/>
    </row>
    <row r="138" spans="2:2" x14ac:dyDescent="0.25">
      <c r="B138" s="34"/>
    </row>
    <row r="139" spans="2:2" x14ac:dyDescent="0.25">
      <c r="B139" s="34"/>
    </row>
    <row r="140" spans="2:2" x14ac:dyDescent="0.25">
      <c r="B140" s="34"/>
    </row>
    <row r="141" spans="2:2" x14ac:dyDescent="0.25">
      <c r="B141" s="34"/>
    </row>
    <row r="142" spans="2:2" x14ac:dyDescent="0.25">
      <c r="B142" s="34"/>
    </row>
    <row r="143" spans="2:2" x14ac:dyDescent="0.25">
      <c r="B143" s="34"/>
    </row>
    <row r="144" spans="2:2" x14ac:dyDescent="0.25">
      <c r="B144" s="34"/>
    </row>
    <row r="145" spans="2:2" x14ac:dyDescent="0.25">
      <c r="B145" s="34"/>
    </row>
    <row r="146" spans="2:2" x14ac:dyDescent="0.25">
      <c r="B146" s="34"/>
    </row>
    <row r="147" spans="2:2" x14ac:dyDescent="0.25">
      <c r="B147" s="34"/>
    </row>
    <row r="148" spans="2:2" x14ac:dyDescent="0.25">
      <c r="B148" s="34"/>
    </row>
    <row r="149" spans="2:2" x14ac:dyDescent="0.25">
      <c r="B149" s="34"/>
    </row>
    <row r="150" spans="2:2" x14ac:dyDescent="0.25">
      <c r="B150" s="34"/>
    </row>
    <row r="151" spans="2:2" x14ac:dyDescent="0.25">
      <c r="B151" s="34"/>
    </row>
    <row r="152" spans="2:2" x14ac:dyDescent="0.25">
      <c r="B152" s="34"/>
    </row>
    <row r="153" spans="2:2" x14ac:dyDescent="0.25">
      <c r="B153" s="34"/>
    </row>
    <row r="154" spans="2:2" x14ac:dyDescent="0.25">
      <c r="B154" s="3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TB</vt:lpstr>
      <vt:lpstr>English</vt:lpstr>
      <vt:lpstr>2 Mn</vt:lpstr>
      <vt:lpstr>19</vt:lpstr>
      <vt:lpstr>20</vt:lpstr>
      <vt:lpstr>25</vt:lpstr>
      <vt:lpstr>Del1</vt:lpstr>
      <vt:lpstr>RATIOS</vt:lpstr>
      <vt:lpstr>Adjusments</vt:lpstr>
      <vt:lpstr>'19'!Print_Area</vt:lpstr>
      <vt:lpstr>'2 Mn'!Print_Area</vt:lpstr>
      <vt:lpstr>'20'!Print_Area</vt:lpstr>
      <vt:lpstr>'25'!Print_Area</vt:lpstr>
      <vt:lpstr>'Del1'!Print_Area</vt:lpstr>
      <vt:lpstr>English!Print_Area</vt:lpstr>
      <vt:lpstr>TB!Print_Area</vt:lpstr>
      <vt:lpstr>TB!Print_Titles</vt:lpstr>
    </vt:vector>
  </TitlesOfParts>
  <Company>Ernst &amp; Young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 &amp; Y</dc:creator>
  <cp:lastModifiedBy>Nipun Dilshara Ranasinghe</cp:lastModifiedBy>
  <cp:lastPrinted>2013-11-20T14:51:03Z</cp:lastPrinted>
  <dcterms:created xsi:type="dcterms:W3CDTF">2000-02-24T10:27:48Z</dcterms:created>
  <dcterms:modified xsi:type="dcterms:W3CDTF">2026-07-02T03:22:23Z</dcterms:modified>
</cp:coreProperties>
</file>